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8800" windowHeight="12000" tabRatio="919" activeTab="2"/>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1. CRWA" sheetId="35" r:id="rId13"/>
    <sheet name="12. CRM" sheetId="64" r:id="rId14"/>
    <sheet name="13. CRME" sheetId="74" r:id="rId15"/>
    <sheet name="14. LCR" sheetId="36" r:id="rId16"/>
    <sheet name="15. CCR" sheetId="37" r:id="rId17"/>
    <sheet name="15.1. LR" sheetId="79" r:id="rId18"/>
    <sheet name="Instruction" sheetId="76" r:id="rId19"/>
  </sheets>
  <externalReferences>
    <externalReference r:id="rId20"/>
    <externalReference r:id="rId21"/>
    <externalReference r:id="rId22"/>
  </externalReferences>
  <definedNames>
    <definedName name="_cur1">'[1]Appl (2)'!$F$2:$F$7200</definedName>
    <definedName name="_cur2">'[1]Appl (2)'!$H$2:$H$7200</definedName>
    <definedName name="_xlnm._FilterDatabase" localSheetId="4" hidden="1">'4. Off-Balance'!$B$6:$H$53</definedName>
    <definedName name="_xlnm._FilterDatabase" localSheetId="18" hidden="1">Instruction!$A$108:$C$266</definedName>
    <definedName name="_sum1">'[1]Appl (2)'!$E$2:$E$7200</definedName>
    <definedName name="_sum2">'[1]Appl (2)'!$G$2:$G$7200</definedName>
    <definedName name="ACC_BALACC" localSheetId="10">#REF!</definedName>
    <definedName name="ACC_BALACC">#REF!</definedName>
    <definedName name="ACC_CRS" localSheetId="4">#REF!</definedName>
    <definedName name="ACC_CRS" localSheetId="10">#REF!</definedName>
    <definedName name="ACC_CRS">#REF!</definedName>
    <definedName name="ACC_DBS" localSheetId="4">#REF!</definedName>
    <definedName name="ACC_DBS" localSheetId="10">#REF!</definedName>
    <definedName name="ACC_DBS">#REF!</definedName>
    <definedName name="ACC_ISO" localSheetId="4">#REF!</definedName>
    <definedName name="ACC_ISO" localSheetId="10">#REF!</definedName>
    <definedName name="ACC_ISO">#REF!</definedName>
    <definedName name="ACC_SALDO" localSheetId="4">#REF!</definedName>
    <definedName name="ACC_SALDO" localSheetId="10">#REF!</definedName>
    <definedName name="ACC_SALDO">#REF!</definedName>
    <definedName name="BS_BALACC" localSheetId="4">#REF!</definedName>
    <definedName name="BS_BALACC" localSheetId="10">#REF!</definedName>
    <definedName name="BS_BALACC">#REF!</definedName>
    <definedName name="BS_BALANCE" localSheetId="4">#REF!</definedName>
    <definedName name="BS_BALANCE" localSheetId="10">#REF!</definedName>
    <definedName name="BS_BALANCE">#REF!</definedName>
    <definedName name="BS_CR" localSheetId="4">#REF!</definedName>
    <definedName name="BS_CR" localSheetId="10">#REF!</definedName>
    <definedName name="BS_CR">#REF!</definedName>
    <definedName name="BS_CR_EQU" localSheetId="4">#REF!</definedName>
    <definedName name="BS_CR_EQU" localSheetId="10">#REF!</definedName>
    <definedName name="BS_CR_EQU">#REF!</definedName>
    <definedName name="BS_DB" localSheetId="4">#REF!</definedName>
    <definedName name="BS_DB" localSheetId="10">#REF!</definedName>
    <definedName name="BS_DB">#REF!</definedName>
    <definedName name="BS_DB_EQU" localSheetId="4">#REF!</definedName>
    <definedName name="BS_DB_EQU" localSheetId="10">#REF!</definedName>
    <definedName name="BS_DB_EQU">#REF!</definedName>
    <definedName name="BS_DT" localSheetId="4">#REF!</definedName>
    <definedName name="BS_DT" localSheetId="10">#REF!</definedName>
    <definedName name="BS_DT">#REF!</definedName>
    <definedName name="BS_ISO" localSheetId="4">#REF!</definedName>
    <definedName name="BS_ISO" localSheetId="10">#REF!</definedName>
    <definedName name="BS_ISO">#REF!</definedName>
    <definedName name="CurrentDate" localSheetId="4">#REF!</definedName>
    <definedName name="CurrentDate" localSheetId="1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62913" calcMode="manual" calcOnSave="0"/>
</workbook>
</file>

<file path=xl/calcChain.xml><?xml version="1.0" encoding="utf-8"?>
<calcChain xmlns="http://schemas.openxmlformats.org/spreadsheetml/2006/main">
  <c r="C14" i="69" l="1"/>
  <c r="C36" i="69" l="1"/>
  <c r="C22" i="74" l="1"/>
  <c r="B2" i="79" l="1"/>
  <c r="B2" i="37"/>
  <c r="B2" i="36"/>
  <c r="B2" i="74"/>
  <c r="B2" i="64"/>
  <c r="B2" i="35"/>
  <c r="B2" i="69"/>
  <c r="B2" i="77"/>
  <c r="B2" i="28"/>
  <c r="B2" i="73"/>
  <c r="B2" i="72"/>
  <c r="B2" i="52"/>
  <c r="B2" i="71"/>
  <c r="B2" i="75"/>
  <c r="B2" i="53"/>
  <c r="B2" i="62"/>
  <c r="G14" i="62"/>
  <c r="F14" i="62"/>
  <c r="D14" i="62"/>
  <c r="C14" i="62"/>
  <c r="E14" i="62" s="1"/>
  <c r="B1" i="6" l="1"/>
  <c r="B1" i="79" l="1"/>
  <c r="B1" i="37"/>
  <c r="B1" i="36"/>
  <c r="B1" i="74"/>
  <c r="B1" i="64"/>
  <c r="B1" i="35"/>
  <c r="B1" i="69"/>
  <c r="B1" i="77"/>
  <c r="B1" i="28"/>
  <c r="B1" i="73"/>
  <c r="B1" i="72"/>
  <c r="B1" i="52"/>
  <c r="B1" i="71"/>
  <c r="B1" i="75"/>
  <c r="B1" i="53"/>
  <c r="B1" i="62"/>
  <c r="C21" i="77" l="1"/>
  <c r="B17" i="6" s="1"/>
  <c r="C20" i="77"/>
  <c r="B16" i="6" s="1"/>
  <c r="C19" i="77"/>
  <c r="B15" i="6" s="1"/>
  <c r="C30" i="79" l="1"/>
  <c r="C26" i="79"/>
  <c r="C18" i="79"/>
  <c r="C8" i="79"/>
  <c r="C36" i="79" l="1"/>
  <c r="C38" i="79" s="1"/>
  <c r="H14" i="74"/>
  <c r="D6" i="71"/>
  <c r="D13" i="71" s="1"/>
  <c r="C6" i="71"/>
  <c r="C13" i="71" s="1"/>
  <c r="D21" i="77" l="1"/>
  <c r="D16" i="77"/>
  <c r="D7" i="77"/>
  <c r="D17" i="77"/>
  <c r="D13" i="77"/>
  <c r="D9" i="77"/>
  <c r="D15" i="77"/>
  <c r="D12" i="77"/>
  <c r="D8" i="77"/>
  <c r="D11" i="77"/>
  <c r="D20" i="77"/>
  <c r="D19" i="77"/>
  <c r="E8" i="37"/>
  <c r="M21" i="37"/>
  <c r="G21" i="37"/>
  <c r="H21" i="37"/>
  <c r="I21" i="37"/>
  <c r="J21" i="37"/>
  <c r="L21" i="37"/>
  <c r="N16" i="37"/>
  <c r="N17" i="37"/>
  <c r="N18" i="37"/>
  <c r="N19" i="37"/>
  <c r="N20" i="37"/>
  <c r="N15" i="37"/>
  <c r="N13" i="37"/>
  <c r="N10" i="37"/>
  <c r="N9" i="37"/>
  <c r="N11" i="37"/>
  <c r="N12" i="37"/>
  <c r="E19" i="37"/>
  <c r="E18" i="37"/>
  <c r="E17" i="37"/>
  <c r="E16" i="37"/>
  <c r="E15" i="37"/>
  <c r="M14" i="37"/>
  <c r="L14" i="37"/>
  <c r="K14" i="37"/>
  <c r="J14" i="37"/>
  <c r="I14" i="37"/>
  <c r="H14" i="37"/>
  <c r="G14" i="37"/>
  <c r="F14" i="37"/>
  <c r="C14" i="37"/>
  <c r="E12" i="37"/>
  <c r="E11" i="37"/>
  <c r="E10" i="37"/>
  <c r="E9" i="37"/>
  <c r="M7" i="37"/>
  <c r="L7" i="37"/>
  <c r="J7" i="37"/>
  <c r="I7" i="37"/>
  <c r="H7" i="37"/>
  <c r="G7" i="37"/>
  <c r="F7" i="37"/>
  <c r="F21" i="37" s="1"/>
  <c r="C7" i="37"/>
  <c r="N14" i="37" l="1"/>
  <c r="E14" i="37"/>
  <c r="E7" i="37"/>
  <c r="C21" i="37"/>
  <c r="N8" i="37"/>
  <c r="E21" i="37" l="1"/>
  <c r="N7" i="37"/>
  <c r="N21" i="37" s="1"/>
  <c r="K7" i="37"/>
  <c r="K21" i="37" s="1"/>
  <c r="E21" i="72" l="1"/>
  <c r="C5" i="73" s="1"/>
  <c r="C21" i="72" l="1"/>
  <c r="S21" i="35" l="1"/>
  <c r="S20" i="35"/>
  <c r="S19" i="35"/>
  <c r="S18" i="35"/>
  <c r="S17" i="35"/>
  <c r="S16" i="35"/>
  <c r="S15" i="35"/>
  <c r="S14" i="35"/>
  <c r="S13" i="35"/>
  <c r="S12" i="35"/>
  <c r="S11" i="35"/>
  <c r="S10" i="35"/>
  <c r="S9" i="35"/>
  <c r="S8" i="35"/>
  <c r="S22" i="35" l="1"/>
  <c r="D21" i="72" l="1"/>
  <c r="D22" i="35" l="1"/>
  <c r="E22" i="35"/>
  <c r="F22" i="35"/>
  <c r="G22" i="35"/>
  <c r="H22" i="35"/>
  <c r="I22" i="35"/>
  <c r="J22" i="35"/>
  <c r="K22" i="35"/>
  <c r="L22" i="35"/>
  <c r="M22" i="35"/>
  <c r="N22" i="35"/>
  <c r="O22" i="35"/>
  <c r="P22" i="35"/>
  <c r="Q22" i="35"/>
  <c r="R22" i="35"/>
  <c r="C22" i="35"/>
  <c r="G22" i="74" l="1"/>
  <c r="F22" i="74"/>
  <c r="H8" i="74"/>
  <c r="V7" i="64" l="1"/>
  <c r="H13" i="74"/>
  <c r="H17" i="74"/>
  <c r="H18" i="74"/>
  <c r="H21" i="74"/>
  <c r="T21" i="64" l="1"/>
  <c r="U21" i="64"/>
  <c r="V9" i="64"/>
  <c r="H53" i="75" l="1"/>
  <c r="E53" i="75"/>
  <c r="H52" i="75"/>
  <c r="E52" i="75"/>
  <c r="H51" i="75"/>
  <c r="E51" i="75"/>
  <c r="H50" i="75"/>
  <c r="E50" i="75"/>
  <c r="H49" i="75"/>
  <c r="E49" i="75"/>
  <c r="H48" i="75"/>
  <c r="E48" i="75"/>
  <c r="H47" i="75"/>
  <c r="E47" i="75"/>
  <c r="H46" i="75"/>
  <c r="E46" i="75"/>
  <c r="H45" i="75"/>
  <c r="E45" i="75"/>
  <c r="H44" i="75"/>
  <c r="E44" i="75"/>
  <c r="H43" i="75"/>
  <c r="E43" i="75"/>
  <c r="H42" i="75"/>
  <c r="E42" i="75"/>
  <c r="H41" i="75"/>
  <c r="E41" i="75"/>
  <c r="H40" i="75"/>
  <c r="E40" i="75"/>
  <c r="H39" i="75"/>
  <c r="E39" i="75"/>
  <c r="H38" i="75"/>
  <c r="E38" i="75"/>
  <c r="H37" i="75"/>
  <c r="E37" i="75"/>
  <c r="H36" i="75"/>
  <c r="E36" i="75"/>
  <c r="H35" i="75"/>
  <c r="E35" i="75"/>
  <c r="H34" i="75"/>
  <c r="E34" i="75"/>
  <c r="H33" i="75"/>
  <c r="E33" i="75"/>
  <c r="H32" i="75"/>
  <c r="E32" i="75"/>
  <c r="H31" i="75"/>
  <c r="E31" i="75"/>
  <c r="H30" i="75"/>
  <c r="E30" i="75"/>
  <c r="H29" i="75"/>
  <c r="E29" i="75"/>
  <c r="H28" i="75"/>
  <c r="E28" i="75"/>
  <c r="H27" i="75"/>
  <c r="E27" i="75"/>
  <c r="H26" i="75"/>
  <c r="E26" i="75"/>
  <c r="H25" i="75"/>
  <c r="E25" i="75"/>
  <c r="H24" i="75"/>
  <c r="E24" i="75"/>
  <c r="H23" i="75"/>
  <c r="E23" i="75"/>
  <c r="H22" i="75"/>
  <c r="E22" i="75"/>
  <c r="H21" i="75"/>
  <c r="E21" i="75"/>
  <c r="H20" i="75"/>
  <c r="E20" i="75"/>
  <c r="H19" i="75"/>
  <c r="E19" i="75"/>
  <c r="H18" i="75"/>
  <c r="E18" i="75"/>
  <c r="H17" i="75"/>
  <c r="E17" i="75"/>
  <c r="H16" i="75"/>
  <c r="E16" i="75"/>
  <c r="H15" i="75"/>
  <c r="E15" i="75"/>
  <c r="H14" i="75"/>
  <c r="E14" i="75"/>
  <c r="H13" i="75"/>
  <c r="E13" i="75"/>
  <c r="H12" i="75"/>
  <c r="E12" i="75"/>
  <c r="H11" i="75"/>
  <c r="E11" i="75"/>
  <c r="H10" i="75"/>
  <c r="E10" i="75"/>
  <c r="H9" i="75"/>
  <c r="E9" i="75"/>
  <c r="H8" i="75"/>
  <c r="E8" i="75"/>
  <c r="H7" i="75"/>
  <c r="E7" i="75"/>
  <c r="G61" i="53" l="1"/>
  <c r="F61" i="53"/>
  <c r="D61" i="53"/>
  <c r="C61" i="53"/>
  <c r="G53" i="53"/>
  <c r="F53" i="53"/>
  <c r="D53" i="53"/>
  <c r="C53" i="53"/>
  <c r="G34" i="53"/>
  <c r="G45" i="53" s="1"/>
  <c r="F34" i="53"/>
  <c r="F45" i="53" s="1"/>
  <c r="D34" i="53"/>
  <c r="D45" i="53" s="1"/>
  <c r="D54" i="53" s="1"/>
  <c r="C34" i="53"/>
  <c r="C45" i="53" s="1"/>
  <c r="C54" i="53" s="1"/>
  <c r="F54" i="53" l="1"/>
  <c r="G54" i="53"/>
  <c r="G30" i="53"/>
  <c r="F30" i="53"/>
  <c r="D30" i="53"/>
  <c r="C30" i="53"/>
  <c r="G9" i="53"/>
  <c r="G22" i="53" s="1"/>
  <c r="G31" i="53" s="1"/>
  <c r="F9" i="53"/>
  <c r="F22" i="53" s="1"/>
  <c r="D9" i="53"/>
  <c r="D22" i="53" s="1"/>
  <c r="D31" i="53" s="1"/>
  <c r="D56" i="53" s="1"/>
  <c r="D63" i="53" s="1"/>
  <c r="D65" i="53" s="1"/>
  <c r="D67" i="53" s="1"/>
  <c r="C9" i="53"/>
  <c r="C22" i="53" s="1"/>
  <c r="D31" i="62"/>
  <c r="D41" i="62" s="1"/>
  <c r="C31" i="62"/>
  <c r="C41" i="62" s="1"/>
  <c r="C20" i="62"/>
  <c r="G56" i="53" l="1"/>
  <c r="G63" i="53" s="1"/>
  <c r="G65" i="53" s="1"/>
  <c r="G67" i="53" s="1"/>
  <c r="C31" i="53"/>
  <c r="C56" i="53" s="1"/>
  <c r="C63" i="53" s="1"/>
  <c r="C65" i="53" s="1"/>
  <c r="C67" i="53" s="1"/>
  <c r="E22" i="53"/>
  <c r="F31" i="53"/>
  <c r="F56" i="53" s="1"/>
  <c r="F63" i="53" s="1"/>
  <c r="F65" i="53" s="1"/>
  <c r="F67" i="53" s="1"/>
  <c r="H22" i="53"/>
  <c r="G31" i="62"/>
  <c r="G41" i="62" s="1"/>
  <c r="F31" i="62"/>
  <c r="F41" i="62" s="1"/>
  <c r="F20" i="62"/>
  <c r="G20" i="62"/>
  <c r="D20" i="62"/>
  <c r="E41" i="62" l="1"/>
  <c r="E31" i="62"/>
  <c r="D22" i="74"/>
  <c r="E22" i="74"/>
  <c r="H22" i="74" s="1"/>
  <c r="C8" i="73" l="1"/>
  <c r="C13" i="73" s="1"/>
  <c r="C43" i="28"/>
  <c r="C31" i="28" l="1"/>
  <c r="C30" i="28" s="1"/>
  <c r="C21" i="64" l="1"/>
  <c r="D21" i="64"/>
  <c r="E21" i="64"/>
  <c r="F21" i="64"/>
  <c r="G21" i="64"/>
  <c r="H21" i="64"/>
  <c r="I21" i="64"/>
  <c r="J21" i="64"/>
  <c r="K21" i="64"/>
  <c r="L21" i="64"/>
  <c r="M21" i="64"/>
  <c r="N21" i="64"/>
  <c r="O21" i="64"/>
  <c r="P21" i="64"/>
  <c r="Q21" i="64"/>
  <c r="R21" i="64"/>
  <c r="S21" i="64"/>
  <c r="V8" i="64" l="1"/>
  <c r="V10" i="64"/>
  <c r="V11" i="64"/>
  <c r="V12" i="64"/>
  <c r="V13" i="64"/>
  <c r="V14" i="64"/>
  <c r="V15" i="64"/>
  <c r="V16" i="64"/>
  <c r="V17" i="64"/>
  <c r="V18" i="64"/>
  <c r="V19" i="64"/>
  <c r="V20" i="64"/>
  <c r="V21" i="64" l="1"/>
  <c r="C47" i="28" l="1"/>
  <c r="C52" i="28" s="1"/>
  <c r="C35" i="28"/>
  <c r="C41" i="28" s="1"/>
  <c r="C12" i="28"/>
  <c r="C6" i="28" l="1"/>
  <c r="C28" i="28" s="1"/>
  <c r="H21" i="53"/>
  <c r="H67" i="53"/>
  <c r="H66" i="53"/>
  <c r="H65" i="53"/>
  <c r="H64" i="53"/>
  <c r="H63" i="53"/>
  <c r="H61" i="53"/>
  <c r="H60" i="53"/>
  <c r="H59" i="53"/>
  <c r="H58" i="53"/>
  <c r="H56" i="53"/>
  <c r="H54" i="53"/>
  <c r="H53" i="53"/>
  <c r="H52" i="53"/>
  <c r="H51" i="53"/>
  <c r="H50" i="53"/>
  <c r="H49" i="53"/>
  <c r="H48" i="53"/>
  <c r="H47" i="53"/>
  <c r="H45" i="53"/>
  <c r="H44" i="53"/>
  <c r="H43" i="53"/>
  <c r="H42" i="53"/>
  <c r="H41" i="53"/>
  <c r="H40" i="53"/>
  <c r="H39" i="53"/>
  <c r="H38" i="53"/>
  <c r="H37" i="53"/>
  <c r="H36" i="53"/>
  <c r="H35" i="53"/>
  <c r="H34" i="53"/>
  <c r="H31" i="53"/>
  <c r="H30" i="53"/>
  <c r="H29" i="53"/>
  <c r="H28" i="53"/>
  <c r="H27" i="53"/>
  <c r="H26" i="53"/>
  <c r="H25" i="53"/>
  <c r="H24" i="53"/>
  <c r="H20" i="53"/>
  <c r="H19" i="53"/>
  <c r="H18" i="53"/>
  <c r="H17" i="53"/>
  <c r="H16" i="53"/>
  <c r="H15" i="53"/>
  <c r="H14" i="53"/>
  <c r="H13" i="53"/>
  <c r="H12" i="53"/>
  <c r="H11" i="53"/>
  <c r="H10" i="53"/>
  <c r="H9" i="53"/>
  <c r="H8" i="53"/>
  <c r="E24" i="53"/>
  <c r="E25" i="53"/>
  <c r="E26" i="53"/>
  <c r="E27" i="53"/>
  <c r="E28" i="53"/>
  <c r="E29" i="53"/>
  <c r="E30" i="53"/>
  <c r="E31" i="53"/>
  <c r="E34" i="53"/>
  <c r="E35" i="53"/>
  <c r="E36" i="53"/>
  <c r="E37" i="53"/>
  <c r="E38" i="53"/>
  <c r="E39" i="53"/>
  <c r="E40" i="53"/>
  <c r="E41" i="53"/>
  <c r="E42" i="53"/>
  <c r="E43" i="53"/>
  <c r="E44" i="53"/>
  <c r="E45" i="53"/>
  <c r="E47" i="53"/>
  <c r="E48" i="53"/>
  <c r="E49" i="53"/>
  <c r="E50" i="53"/>
  <c r="E51" i="53"/>
  <c r="E52" i="53"/>
  <c r="E53" i="53"/>
  <c r="E54" i="53"/>
  <c r="E56" i="53"/>
  <c r="E58" i="53"/>
  <c r="E59" i="53"/>
  <c r="E60" i="53"/>
  <c r="E61" i="53"/>
  <c r="E63" i="53"/>
  <c r="E64" i="53"/>
  <c r="E65" i="53"/>
  <c r="E66" i="53"/>
  <c r="E67" i="53"/>
  <c r="E9" i="53"/>
  <c r="E10" i="53"/>
  <c r="E11" i="53"/>
  <c r="E12" i="53"/>
  <c r="E13" i="53"/>
  <c r="E14" i="53"/>
  <c r="E15" i="53"/>
  <c r="E16" i="53"/>
  <c r="E17" i="53"/>
  <c r="E18" i="53"/>
  <c r="E19" i="53"/>
  <c r="E20" i="53"/>
  <c r="E21" i="53"/>
  <c r="E8" i="53"/>
  <c r="H41" i="62"/>
  <c r="H8" i="62"/>
  <c r="H9" i="62"/>
  <c r="H10" i="62"/>
  <c r="H11" i="62"/>
  <c r="H12" i="62"/>
  <c r="H13" i="62"/>
  <c r="H14" i="62"/>
  <c r="H15" i="62"/>
  <c r="H16" i="62"/>
  <c r="H17" i="62"/>
  <c r="H18" i="62"/>
  <c r="H19" i="62"/>
  <c r="H20" i="62"/>
  <c r="H22" i="62"/>
  <c r="H23" i="62"/>
  <c r="H24" i="62"/>
  <c r="H25" i="62"/>
  <c r="H26" i="62"/>
  <c r="H27" i="62"/>
  <c r="H28" i="62"/>
  <c r="H29" i="62"/>
  <c r="H30" i="62"/>
  <c r="H31" i="62"/>
  <c r="H33" i="62"/>
  <c r="H34" i="62"/>
  <c r="H35" i="62"/>
  <c r="H36" i="62"/>
  <c r="H37" i="62"/>
  <c r="H38" i="62"/>
  <c r="H39" i="62"/>
  <c r="H40" i="62"/>
  <c r="H7" i="62"/>
  <c r="E33" i="62"/>
  <c r="E34" i="62"/>
  <c r="E35" i="62"/>
  <c r="E36" i="62"/>
  <c r="E37" i="62"/>
  <c r="E38" i="62"/>
  <c r="E39" i="62"/>
  <c r="E40" i="62"/>
  <c r="E23" i="62"/>
  <c r="E24" i="62"/>
  <c r="E25" i="62"/>
  <c r="E26" i="62"/>
  <c r="E27" i="62"/>
  <c r="E28" i="62"/>
  <c r="E29" i="62"/>
  <c r="E30" i="62"/>
  <c r="E22" i="62"/>
  <c r="E8" i="62"/>
  <c r="E9" i="62"/>
  <c r="E10" i="62"/>
  <c r="E11" i="62"/>
  <c r="E12" i="62"/>
  <c r="E13" i="62"/>
  <c r="E15" i="62"/>
  <c r="E16" i="62"/>
  <c r="E17" i="62"/>
  <c r="E18" i="62"/>
  <c r="E19" i="62"/>
  <c r="E20" i="62"/>
  <c r="E7" i="62"/>
  <c r="C44" i="69" l="1"/>
  <c r="C24" i="69"/>
</calcChain>
</file>

<file path=xl/sharedStrings.xml><?xml version="1.0" encoding="utf-8"?>
<sst xmlns="http://schemas.openxmlformats.org/spreadsheetml/2006/main" count="1217" uniqueCount="936">
  <si>
    <t>a</t>
  </si>
  <si>
    <t>b</t>
  </si>
  <si>
    <t>c</t>
  </si>
  <si>
    <t>d</t>
  </si>
  <si>
    <t>e</t>
  </si>
  <si>
    <t xml:space="preserve"> </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</si>
  <si>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</si>
  <si>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</si>
  <si>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</si>
  <si>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</si>
  <si>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</si>
  <si>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</si>
  <si>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</si>
  <si>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</si>
  <si>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</si>
  <si>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</si>
  <si>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</si>
  <si>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</si>
  <si>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</si>
  <si>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</si>
  <si>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</si>
  <si>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</si>
  <si>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</si>
  <si>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საბალანსო ელემენტები</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</si>
  <si>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</si>
  <si>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</si>
  <si>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</si>
  <si>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</si>
  <si>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</si>
  <si>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</si>
  <si>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</si>
  <si>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</si>
  <si>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</si>
  <si>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</si>
  <si>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</si>
  <si>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</si>
  <si>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</si>
  <si>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</si>
  <si>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</si>
  <si>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</si>
  <si>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</si>
  <si>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</si>
  <si>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</si>
  <si>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</si>
  <si>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</si>
  <si>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</si>
  <si>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</si>
  <si>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</si>
  <si>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</si>
  <si>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</si>
  <si>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</si>
  <si>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</si>
  <si>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</si>
  <si>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</si>
  <si>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</si>
  <si>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</si>
  <si>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</si>
  <si>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</si>
  <si>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</si>
  <si>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</si>
  <si>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</si>
  <si>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</si>
  <si>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</si>
  <si>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</si>
  <si>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</si>
  <si>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</si>
  <si>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</si>
  <si>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</si>
  <si>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</si>
  <si>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</si>
  <si>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</si>
  <si>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</si>
  <si>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</si>
  <si>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</si>
  <si>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</si>
  <si>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</si>
  <si>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</si>
  <si>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</si>
  <si>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</si>
  <si>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</si>
  <si>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</si>
  <si>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</si>
  <si>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</si>
  <si>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</si>
  <si>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</si>
  <si>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</si>
  <si>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</si>
  <si>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</si>
  <si>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</si>
  <si>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</si>
  <si>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</si>
  <si>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ბანკთაშორისი სესხები</t>
  </si>
  <si>
    <t>რეპო ოპერაციების ფარგლებში გაცემული სესხები</t>
  </si>
  <si>
    <t>სახელმწიფო ორგანიზაციები</t>
  </si>
  <si>
    <t xml:space="preserve">საფინანსო ინსტიტუტები </t>
  </si>
  <si>
    <t>ლომბარდული სესხები</t>
  </si>
  <si>
    <t>უძრავი ქონების დეველოპმენტი</t>
  </si>
  <si>
    <t>უძრავი ქონების მენეჯმენტი</t>
  </si>
  <si>
    <t>სამშენებლო კომპანიები (არა დეველოპერები)</t>
  </si>
  <si>
    <t>სამშენებლო მასალების მოპოვება, წარმოება და ვაჭრობა</t>
  </si>
  <si>
    <t>სამომხმარებლო საქონლის წარმოება</t>
  </si>
  <si>
    <t>ხანგრძლივი მოხმარების სამომხმარებლო პროდუქციის წარმოება და ვაჭრობა</t>
  </si>
  <si>
    <t>ვაჭრობა (სხვა)</t>
  </si>
  <si>
    <t>წარმოება (სხვა)</t>
  </si>
  <si>
    <t>სასტუმროები და ტურიზმი</t>
  </si>
  <si>
    <t>რესტორნები, ბარები, კაფეები და სწრაფი კვების ობიექტები</t>
  </si>
  <si>
    <t>მძიმე მრეწველობა</t>
  </si>
  <si>
    <t>ენერგეტიკა</t>
  </si>
  <si>
    <t>ავტომობილების დილერები</t>
  </si>
  <si>
    <t>ჯანდაცვა</t>
  </si>
  <si>
    <t>ფარმაცევტიკა</t>
  </si>
  <si>
    <t>ტელეკომუნიკაცია</t>
  </si>
  <si>
    <t>სერვისი</t>
  </si>
  <si>
    <t>სოფლის მეურნეობის სექტორი</t>
  </si>
  <si>
    <t>საცალო პროდუქტები</t>
  </si>
  <si>
    <t>ავტო–სესხები</t>
  </si>
  <si>
    <t>მომენტალური განვადება</t>
  </si>
  <si>
    <t>ოვერდრაფტები</t>
  </si>
  <si>
    <t>საკრედიტო ბარათები</t>
  </si>
  <si>
    <t>სესხები ბინის რემონტისათვის</t>
  </si>
  <si>
    <t>ექსპორტიორები</t>
  </si>
  <si>
    <t>საკრედიტო პორტფელი (ბანკთაშორისი სესხების გარეშე)</t>
  </si>
  <si>
    <t>კორპორატიული სესხები</t>
  </si>
  <si>
    <t>სესხები მცირე და საშუალო ბიზნესზე</t>
  </si>
  <si>
    <t>საცალო სესხები</t>
  </si>
  <si>
    <t>იპოთეკური სესხები</t>
  </si>
  <si>
    <t>პირველადი კაპიტალი</t>
  </si>
  <si>
    <t>კაპიტალის კოეფიციენტები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</si>
  <si>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</si>
  <si>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</si>
  <si>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</si>
  <si>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</si>
  <si>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</si>
  <si>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</si>
  <si>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</si>
  <si>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</si>
  <si>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</si>
  <si>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</si>
  <si>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</si>
  <si>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</si>
  <si>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</si>
  <si>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</si>
  <si>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</si>
  <si>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</si>
  <si>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</si>
  <si>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</si>
  <si>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</si>
  <si>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</si>
  <si>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</si>
  <si>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</si>
  <si>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</si>
  <si>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</si>
  <si>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</si>
  <si>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</si>
  <si>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</si>
  <si>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</si>
  <si>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</si>
  <si>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</si>
  <si>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</si>
  <si>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</si>
  <si>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</si>
  <si>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</si>
  <si>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</si>
  <si>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</si>
  <si>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</si>
  <si>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</si>
  <si>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</si>
  <si>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</si>
  <si>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</si>
  <si>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</si>
  <si>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</si>
  <si>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</si>
  <si>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</si>
  <si>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</si>
  <si>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</si>
  <si>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</si>
  <si>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</si>
  <si>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</si>
  <si>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</si>
  <si>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</si>
  <si>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</si>
  <si>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</si>
  <si>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</si>
  <si>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</si>
  <si>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</si>
  <si>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</si>
  <si>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</si>
  <si>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</si>
  <si>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</si>
  <si>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</si>
  <si>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</si>
  <si>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</si>
  <si>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</si>
  <si>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</si>
  <si>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</si>
  <si>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</si>
  <si>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</si>
  <si>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</si>
  <si>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</si>
  <si>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</si>
  <si>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</si>
  <si>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</si>
  <si>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</si>
  <si>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</si>
  <si>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</si>
  <si>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</si>
  <si>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</si>
  <si>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</si>
  <si>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</si>
  <si>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</si>
  <si>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</si>
  <si>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</si>
  <si>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</si>
  <si>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</si>
  <si>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</si>
  <si>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</si>
  <si>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</si>
  <si>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</si>
  <si>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</si>
  <si>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</si>
  <si>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</si>
  <si>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</si>
  <si>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</si>
  <si>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</si>
  <si>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</si>
  <si>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</si>
  <si>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</si>
  <si>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</si>
  <si>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</si>
  <si>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</si>
  <si>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</si>
  <si>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</si>
  <si>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</si>
  <si>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</si>
  <si>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</si>
  <si>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</si>
  <si>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</si>
  <si>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</si>
  <si>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</si>
  <si>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</si>
  <si>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</si>
  <si>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</si>
  <si>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</si>
  <si>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</si>
  <si>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</si>
  <si>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</si>
  <si>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</si>
  <si>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</si>
  <si>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</si>
  <si>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</si>
  <si>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</si>
  <si>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</si>
  <si>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</si>
  <si>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</si>
  <si>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</si>
  <si>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</si>
  <si>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</si>
  <si>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</si>
  <si>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</si>
  <si>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</si>
  <si>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</si>
  <si>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</si>
  <si>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</si>
  <si>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</si>
  <si>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</si>
  <si>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</si>
  <si>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</si>
  <si>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</si>
  <si>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</si>
  <si>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</si>
  <si>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</si>
  <si>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</si>
  <si>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მეორად საზედამხედველო კაპიტალში ჩასათვლელი ინსტრუმენტები</t>
  </si>
  <si>
    <t>მათ შორის არამატერიალური აქტივები</t>
  </si>
  <si>
    <t>მათ შორის 10%-ზე ნაკლები  წილობრივი მფლობელობა, რომელიც შეზღუდულად აღიარდება</t>
  </si>
  <si>
    <t>მათ შორის მნიშვნელოვანი ინვესტიციები, რომლებიც შეზღუდულად აღიარდება</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</si>
  <si>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</si>
  <si>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</si>
  <si>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</si>
  <si>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</si>
  <si>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</si>
  <si>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</si>
  <si>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</si>
  <si>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t xml:space="preserve"> საბალანსო უწყისი</t>
  </si>
  <si>
    <t>ბალანსგარეშე ანგარიშგების უწყისი</t>
  </si>
  <si>
    <t xml:space="preserve">მათ შორის 10 %-იანი წილობრივი მფლობელობა ფინანსურ  დაწესებულებებში  </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</si>
  <si>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</si>
  <si>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</si>
  <si>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</si>
  <si>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</si>
  <si>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</si>
  <si>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</si>
  <si>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</si>
  <si>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</si>
  <si>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</si>
  <si>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</si>
  <si>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</si>
  <si>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</si>
  <si>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</si>
  <si>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</si>
  <si>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</si>
  <si>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</si>
  <si>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</si>
  <si>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</si>
  <si>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სხვა კორექტირებების ეფექტი (ასეთის არსებობის შემთხვევაში)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</si>
  <si>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</si>
  <si>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</si>
  <si>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</si>
  <si>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</si>
  <si>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</si>
  <si>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</si>
  <si>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</si>
  <si>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</si>
  <si>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</si>
  <si>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</si>
  <si>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</si>
  <si>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</si>
  <si>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</si>
  <si>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</si>
  <si>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</si>
  <si>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</si>
  <si>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</si>
  <si>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</si>
  <si>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</si>
  <si>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</si>
  <si>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</si>
  <si>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</si>
  <si>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</si>
  <si>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</si>
  <si>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</si>
  <si>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</si>
  <si>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</si>
  <si>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</si>
  <si>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</si>
  <si>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</si>
  <si>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</si>
  <si>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</si>
  <si>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</si>
  <si>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</si>
  <si>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</si>
  <si>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</si>
  <si>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</si>
  <si>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</si>
  <si>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</si>
  <si>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</si>
  <si>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</si>
  <si>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</si>
  <si>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</si>
  <si>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</si>
  <si>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</si>
  <si>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</si>
  <si>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</si>
  <si>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</si>
  <si>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</si>
  <si>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</si>
  <si>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</si>
  <si>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</si>
  <si>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</si>
  <si>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</si>
  <si>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</si>
  <si>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</si>
  <si>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</si>
  <si>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</si>
  <si>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</si>
  <si>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</si>
  <si>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</si>
  <si>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</si>
  <si>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</si>
  <si>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(T), (T-1), (T-2), (T-3), (T-4) სვეტებში ბანკებმა უნდა გაამჟღავნოს საანგარიშგებო პერიოდისა (კვარტლის) და  წინა 4 კვარტლის შესაბამისი მონაცემები.</t>
  </si>
  <si>
    <t>თუ რომელიმე მაჩვენებელი, ახალი სტანდარტის შესაბამისად, ქვეყნდება პირველად, (მაგალითად ბაზელ III-ზე დაფუძნებული ჩარჩოს შესაბამისი კაპიტალი) ბანკები არ არიან ვალდებულნი, შეავსონ წინა ოთხი კვარტალის შესაბამისი ველები.</t>
  </si>
  <si>
    <t>მთლიანი აქტივები – საბალანსო უწყისით გათვალისწინებული მთლიანი აქტივები;</t>
  </si>
  <si>
    <t>მთლიანი ვალდებულებები – საბალანსო უწყისით გათვალისწინებული მთლიანი ვალდებულებები;</t>
  </si>
  <si>
    <t>სააქციო კაპიტალი – საბალანსო უწყისით გათვალისწინებული სააქციო კაპიტალი;</t>
  </si>
  <si>
    <t>მთლიანი საპროცენტო შემოსავლები – წლიურად გადაანგარიშებული მთლიანი საპროცენტო შემოსავლები;</t>
  </si>
  <si>
    <t>მთლიანი საპროცენტო ხარჯები – წლიურად გადაანგარიშებული მთლიანი საპროცენტო ხარჯები;</t>
  </si>
  <si>
    <t>საოპერაციო შედეგი – წლიურად გადაანგარიშებული ბანკის ყოველდღიური საოპერაციო საქმიანობისგან მიღებული შედეგი, რომელიც გამოითვლება როგორც წმინდა საპროცენტო შემოსავალს მიმატებული მთლიანი არასაპროცენტო შემოსავლები გარდა დილინგური ფასიანი ქაღალდებიდან, საინვესტიციო ფასიანი ქაღალდებიდან, სავალუტო სახსრების გადაფასებიდან და ქონების გაყიდვიდან მიღებული მოგება/ზარალისა, და გამოკლებული მთლიანი არასაპროცენტო ხარჯები;</t>
  </si>
  <si>
    <t>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</si>
  <si>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(13) 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</si>
  <si>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</si>
  <si>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(14) 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</si>
  <si>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</si>
  <si>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(15) 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</si>
  <si>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მთლიანი სესხები – საბალანსო უწყისით გათვალისწინებული მთლიანი სესხები;</t>
  </si>
  <si>
    <t>სშდრ – საბალანსო უწყისით გათვალისწინებული სესხების შესაძლო დანაკარგების რეზერვი, რომელიც იქმნება ბანკის მიერ სესხების შესაძლო დანაკარგების დასაფარავად, არაიდენტიფიცირებული და იდენტიფიცირებული ზარალისათვის;</t>
  </si>
  <si>
    <t>უმოქმედო სესხები – მთლიანი სესხებიდან ბანკის მიერ არასტანდარტული, საეჭვო და უიმედო კატეგორიად კლასიფიცირებული სესხების ჯამი;</t>
  </si>
  <si>
    <t>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</si>
  <si>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(20) 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</si>
  <si>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ლიკვიდური აქტივები – ეროვნული ბანკის მიერ დადგენილი წესით განსაზღვრული ფულადი სახსრები და ისეთი სახის აქტივები, რომლებსაც აქვთ ფულად სახსრებად მყისიერად (სწრაფად) გადაქცევის უნარი და შესაძლებლობა;</t>
  </si>
  <si>
    <t>მიმდინარე და მოთხოვნამდე დეპოზიტები – საბალანსო უწყისით გათვალისწინებული მიმდინარე ანგარიშებისა და მოთხოვნამდე დეპოზიტების ჯამი;</t>
  </si>
  <si>
    <t>მიმდინარე და მოთხოვნამდე დეპოზიტები – საბალანსო უწყისით გათვალისწინებული მიმდინარე და მოთხოვნამდე დეპოზიტების ჯამი;</t>
  </si>
  <si>
    <t>წმინდა მოგება – ბანკის მოგება-ზარალის უწყისით გათვალისწინებული წმინდა მოგება;</t>
  </si>
  <si>
    <t>ცხრილებში მოთხოვნილი ინფორმაცია მჟღავნდება ეროვნული ბანკის ანგარიშთა გეგმის მიხედვით</t>
  </si>
  <si>
    <t>1.1 სტრიქონში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</si>
  <si>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1.1 მწკრივში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</si>
  <si>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1.2 სტრიქონში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</si>
  <si>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1.2 მწკრივში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</si>
  <si>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1.3 სტრიქონში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</si>
  <si>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1.3 მწკრივში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</si>
  <si>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1.4 სტრიქონში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სტრიქონებში.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</si>
  <si>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1.4 მწკრივში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მწკრივებში.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</si>
  <si>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მე-2 სტრიქონში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</si>
  <si>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მე-2 მწკრივში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</si>
  <si>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მე-3 სტრიქონში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</si>
  <si>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მე-3 მწკრივში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</si>
  <si>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მე-4 სტრიქონში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სტრიქონებში უნდა ჩაიწეროს უზრუნველყოფის შესაბამისი ტიპის ჯამური ნომინალური ღირებულება</t>
  </si>
  <si>
    <t>მე-4 მწკრივში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მწკრივებში უნდა ჩაიწეროს უზრუნველყოფის შესაბამისი ტიპის ჯამური ნომინალური ღირებულება</t>
  </si>
  <si>
    <t>მე-5 სტრიქონში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სტრიქონის ჩათვლით შესაბამის ველში</t>
  </si>
  <si>
    <t>მე-5 მწკრივში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მწკრივის ჩათვლით შესაბამის ველში</t>
  </si>
  <si>
    <t>მე-6 სტრიქონში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სტრიქონის ჩათვლით შესაბამის ველში</t>
  </si>
  <si>
    <t>მე-6 მწკრივში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მწკრივის ჩათვლით შესაბამის ველში</t>
  </si>
  <si>
    <t>მე-7 მწკრივში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მისარები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მწკრივის ჩათვლით შესაბამის ველში</t>
  </si>
  <si>
    <t>მე-8 მწკრივში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მწკრივის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მწკრივის ჩათვლით შესაბამის ველში. ამასთან 8.1 მწკრივში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t>
  </si>
  <si>
    <t>მე-9 სტრიქონში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</si>
  <si>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მე-9 მწკრივში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</si>
  <si>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1.4, 5.3.5, 5.7, 6.6- და 6.7-ე სტრიქონების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სტრიქონს დაურთოს განმარტებები.</t>
  </si>
  <si>
    <t>1.4, 5.3.5, 5.7, 6.6- და 6.7-ე მწკრივების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მწკრივს დაურთოს განმარტებები.</t>
  </si>
  <si>
    <t>(a) რისკის მიხედვით შეწონილი რისკის პოზიციები საანგარიშგებო პერიოდის (კვარტალის) ბოლოს, გაანგარიშებული ბაზელ III-ზე დაფუძნებული ჩარჩოს შესაბამისად. იმ შემთხვევებში, როცა საზედამხედველო ჩარჩო არ განსაზღვრავს რისკის მიხედვით შეწონილ რისკის პოზიციებს და მიემართება პირდაპირ კაპიტალის ხარჯებს, ბანკებმა უნდა მიუთითონ რისკის მიხედვით შეწონილი რისკის პოზიციების გამოთვლილი ოდენობა (კაპიტალის ხარჯი გაყონ 10.5%-ზე)</t>
  </si>
  <si>
    <t>(1.1.1) სტრიქონი -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</si>
  <si>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(4) ის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</si>
  <si>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სტრიქონები:</t>
  </si>
  <si>
    <t>სტრიქონების თანმიმდევრობა მკაცრად მიჰყვება საზედამხედველო ანგარიშგების მიზნებისთვის გამოყენებული სტანდარტიზებული საბალანსო უწყისის ფორმატს.</t>
  </si>
  <si>
    <t>სვეტები: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</si>
  <si>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ოდენობებს. </t>
  </si>
  <si>
    <t>(b) სვეტში წარმოდგენილი უნდა იყოს ელემენტების ოდენობები, რომლებზეც არ ვრცელდება კაპიტალის მოთხოვნა, ან რომლებიც დაქვითულია საზედამხედველო კაპიტალიდან კომერციული ბანკების კაპიტალის ადეკვატურობის მოთხოვნების შესახებ დებულების მე-7 მუხლის მიხედვით. აღნიშნულ სვეტში შევსებული ოდენობები უნდა ედრებოდეს საზედამხედველო კაპიტალის ცხრილში (Capital) ძირითადი პირველადი კაპიტალის, დამატებითი პირველადი კაპიტალის და მეორადი კაპიტალის შესაბამის საზედამხედველო კორექტირებებს (გარდა იმ კორექტირებებისა, რომლებიც არ ეხება აქტივებს).</t>
  </si>
  <si>
    <t>(c) სვეტში წარმოდგენილი უნდა იყოს ელემენტების ოდენობები,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</si>
  <si>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1-ელ სტრიქონში (საკრედიტო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 წარმოდგენილი ინფორმაცია უნდა ემთხვეოდეს LI 1 ცხრილის "e" სვეტში წარმოდგენილ ჯამურ ოდენობას.</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</si>
  <si>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CR4))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</si>
  <si>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2.2 სტრიქონი (კონტრაგენტთან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 (ცხრილი CCR)) მოიცავს იმ ელემენტების ნომინალურ ღირებულებას, რომლებიც ექვემდებარება კონტრაგენტთან დაკავშირებული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მე-16 თავის მიხედვით.</t>
  </si>
  <si>
    <t>მე-3 სტრიქონი (საკრედიტო რისკით შეწოვას დაქვემდებარებული საბალანსო და არა-საბალანსო ელემენტების ჯამური ღირებულება კორექტირებებამდე) მოიცავს (1)-დან (2.2)-მდე სტრიქონების ოდენობების ჯამს</t>
  </si>
  <si>
    <t>მე-4 სტრიქონი (კაპიტალის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 მოიცავს საერთო რეზერვთან (და სხვა რეზერვთან) დაკავშირებულ კორექტირებებს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</si>
  <si>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CR4))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</si>
  <si>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 xml:space="preserve">5.2 სტრიქონი (კონტრაგენტთან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 მოიცავს ინსტრუმენტის ნომინალური ღირებულების შემცირების ეფექტს კაპიტალის ადეკვატურობის დებულების 50-ე მუხლის მე-4 პუნქტის მიხედვით </t>
  </si>
  <si>
    <t>მე-6 სტრიქონი (სხვა კორექტირებების ეფექტი (ასეთის არსებობის შემთხვევაში)) მოიცავს ყველა სხვა აუცილებელ კორექტირებას, რაც საჭიროა საზედამხედველო მიზნებისთვის საკრედიტო რისკის მიხედვით შეწონვას დაქვემდებარებული რისკის პოზიციების მიღებისთვის (რაც მითითებულია მე-8 სტრიქონში)</t>
  </si>
  <si>
    <t>ცხრილში მოთხოვნილი ინფორმაცია შეესაბამება ბაზელ III-ის ჩარჩოზე დაფუძნებულ კაპიტალის ადეკვატურობის დებულებას.</t>
  </si>
  <si>
    <t>ამ ცხრილის მიზანია საბალანსო ელემენტებიდან გამოაჩინოს ის ნაწილები რომლების მონაწილეობას ღებულობენ საზედამხედველო კაპიტალის ფორმირებაში: მისი შემადგენელი კომპონენტების (მაგ. გაუნაწილებელი მოგება, სუბორდინირებული ვალი და ა.შ.) თუ დაქვითვების სახით (მაგ. გუდვილი, ინვესტიციები და ა.შ)</t>
  </si>
  <si>
    <t>მე-2 სვეტში (საბალანსო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</si>
  <si>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გარკვეულ შემთხვევებში, საჭირო იქნება საბალანსო ელემენტების განვრცობა, რათა მოხდეს იდენტიფიცირება ყველა იმ ელემენტისა, რომელიც მე-9 ცხრილშია (Capital) მოცემული.</t>
  </si>
  <si>
    <t>ზემოთ მოცემულ მაგალითში წარმოდგენილია განვრცობის შემთხვევაც.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</si>
  <si>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კავშირი ცხრილებს შორის</t>
  </si>
  <si>
    <t>ა) CC2 ცხრილის საბალანსო უწყისის ელემენტების შესაბამისი ოდენობები გავრცობამდე უნდა ემთხვეოდეს LI 1 ცხრილის (a) სვეტის შესაბამის ოდენობებს</t>
  </si>
  <si>
    <t>ბ) CC2-ში ყოველი დამატებული ელემენტისთვის მინიჭებული უნდა იყოს Capital ცხრილის შესაბამისი ელემენტის მინიშნება</t>
  </si>
  <si>
    <t>გ) CC2 ცხრილის მიზნებისთვის, განვრცობა არ ნიშნავს აუცილებლად ჩაშლას. შესაბამისად, არ არის სავალდებულო, რომ ახალი (განვრცობილი) ელემენტების ჯამი ედრებოდეს შესაბამისი საბალანსო მუხლის შესაბამის ოდენობას.</t>
  </si>
  <si>
    <t>I</t>
  </si>
  <si>
    <t>მონაცემები ივსება ანგარიშგების თარიღისთვის, ამასთან, ყველა მაჩვენებელი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</si>
  <si>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II</t>
  </si>
  <si>
    <t>კორპორატიულ, მცირე და საშუალო, მიკრო და საცალო სეგმენტებად სესხების დაყოფა უნდა მოხდეს ბანკში არსებული მეთოდოლოგიის მიხედვით</t>
  </si>
  <si>
    <t>III</t>
  </si>
  <si>
    <t>კორპორატიული და მცირე და საშუალო მსესხებლების შემთხვევაში სასესხო დავალიანების ნაშთი უნდა აისახოს იმ სექტორში (3-დან 29-მდე ველები), საიდანაც მას გააჩნია ძირითადი ბიზნეს შემოსავლები, რითიც დაგეგმილია ვალდებულების მომსახურება (დაფარვის წყაროს მიხედვით)</t>
  </si>
  <si>
    <t>IV</t>
  </si>
  <si>
    <t>საცალო პროდუქტების შემთხვევაში სასესხო დავალიანების ნაშთი უნდა აისახოს შესაბამის პროდუქტში მიზნობრიობის მიხედვით (30-დან 38-მდე ველები)</t>
  </si>
  <si>
    <t>V</t>
  </si>
  <si>
    <t>მიკრო სეგმენტის სესხები უნდა აისახოს მხოლოდ 38-ე და 39-ე ველებში. მიკრო სეგმენტის სესხები არ უნდა აღირიცხოს ბიზნეს სეგმენტებსა და საცალო პროდუქტებში. ამასთან, ამ სეგმენტში სესხების აღრიცხვა უნდა მოხდეს არა სესხის მიზნობრიობის, არამედ მსესხებლის შემოსავლის წყაროს მიხედვით.</t>
  </si>
  <si>
    <t>სტრიქონები</t>
  </si>
  <si>
    <t>სესხი, სავალო ფასიანი ქაღალდი და სხვა მოთხოვნები კომერციული ბანკის მიმართ (არ შედის რეპო ოპერაციების ფარგლებში გაცემული სესხები)</t>
  </si>
  <si>
    <t>სახელმწიფოს კონტროლს დაქვემდებარებული საწარმოები და ორგანიზაციები</t>
  </si>
  <si>
    <t>სესხები გაცემული ოქროსა და სხვა ძვირფასი ლითონების უზრუნველყოფით</t>
  </si>
  <si>
    <t xml:space="preserve">     ლომბარდული სესხები საცალო</t>
  </si>
  <si>
    <t>სამომხმარებლო მიზნობრიობით გაცემული ლომბარდული სესხების პორტფელი</t>
  </si>
  <si>
    <t xml:space="preserve">     ლომბარდული სესხები საბითუმო</t>
  </si>
  <si>
    <t>ბიზნეს საქმიანობისთვის გაცემული ლომბარდული სესხების პორტფელი</t>
  </si>
  <si>
    <t>უძრავი ქონების დეველოპმენტი (უძრავი ქონების რეალიზაცია ან/და მშენებლობა, რეალიზაცია)</t>
  </si>
  <si>
    <t>უძრავი ქონების გაქირავება</t>
  </si>
  <si>
    <t>სამშენებლო და სარემონტო კომპანიები, ასევე გზების, პარკებისა და სარეკრეაციო ზონების მშენებლობა -  განვითარებაში მონაწილე კომპანიები (რომლებიც არ არიან დაკავშირებული დეველოპერებთან ან დეველოპერულ საქმიანობასთან)</t>
  </si>
  <si>
    <t>სამშენებლო მასალების მოპოვება, წარმოება, იმპორტი, ექსპორტი, ვაჭრობა (საცალო და საბითუმო)</t>
  </si>
  <si>
    <t>სამომხმარებლო საქონლით ვაჭრობა</t>
  </si>
  <si>
    <t>დისტრიბუცია, საბითუმო და საცალო ვაჭრობა, ექსპორტი და იმპორტი: საკვები პროდუქტები, წყალი, ალკოჰოლური და არაალკოჰოლური სასმელები, ხორბლეული და მარცვლეული პროდუქტები, თევზეული, ხორცისა და რძის პროდუქტები, სარეცხი და ჰიგიენური საშუალებები, სხვა სამომხმარებლო საქონელი</t>
  </si>
  <si>
    <t>წარმოება: საკვები პროდუქტები, წყალი, ალკოჰოლური და არაალკოჰოლური სასმელები, წისქვილკომბინატები, ხორცისა და რძის პროდუქტები, სარეცხი და ჰიგიენური საშუალებები, სხვა სამომხმარებლო საქონელი</t>
  </si>
  <si>
    <t>ავეჯი, ელექტრო ტექნიკა, კომპიუტერული ტექნიკა, ციფრული ტექნიკა და სხვა</t>
  </si>
  <si>
    <t>ფეხსაცმლის, ტანსაცმლისა და ტექსტილის წარმოება და ვაჭრობა</t>
  </si>
  <si>
    <t>საბითუმო ვაჭრობა, საცალო ვაჭრობა, ექსპორტი და იმპორტი:  ფეხსაცმელი, ტანსაცმელი, ტექსტილის ნაწარმი და სხვა</t>
  </si>
  <si>
    <t>საბითუმო ვაჭრობა, საცალო ვაჭრობა, ექსპორტი და იმპორტი:   სხვა  პროდუქცია რომელიც არ არის წარმოდგენილი ზემოთ აღნიშნულ სექტორებში</t>
  </si>
  <si>
    <t>სხვა საწარმოები, რომელიც არ არის  წარმოდგენილი ზემოთ აღნიშნულ სექტორებში</t>
  </si>
  <si>
    <t>სასტუმროების მენეჯმენტი და ტურისტული კომპანიები</t>
  </si>
  <si>
    <t>რესტორნები, ბარები, კაფეები, სწრაფი კვების ობიექტები და სხვა</t>
  </si>
  <si>
    <t>ავტომობილების იმპორტიორები</t>
  </si>
  <si>
    <t>დისტრიბუცია, აფთიაქები და სააფთიაქო ქსელები, წამლების წარმოება</t>
  </si>
  <si>
    <t>სატელეფონო კომპანიები, ინტერნეტ პროვაიდერები, სატელევიზიო მაუწყებლობა, საკაბელო ტელევიზიები და სხვა</t>
  </si>
  <si>
    <t>ავტომობილების შეკეთება და მომსახურება, რეკლამა, ელექტრონული და ბეჭდვითი პრესა, სტამბა, გამომცემლობა,  ტრანსპორტი, ლოჯისტიკა, სილამაზის სალონი, გართობა, საბაჟო ტერმინალები, განათლება, საინფორმაციო ცენტრები, საშუამავლო მომსახურეობა და სხვა</t>
  </si>
  <si>
    <t>ფერმერები და აგრო სექტორის მომსახურე კომპანიები: მეფრინველეობის ფაბრიკები, მსხვილფეხა და წვრილფეხა საქონლის ფერმები, თევზის რეწვა, მეტყევეობა, მარცვლეული კულტურების მოყვანა,  მეფუტკრეობა, ჩაისა და სხვა სუბტროპიკული კულტურების პლანტაციები და სხვა ფერმერული მეურნეობები (გარდა მიკრო-აგრო სეგმენტისა იხ. 38.1 პუნქტი)</t>
  </si>
  <si>
    <t>სხვა (ჯართის ბიზნესის ჩათვლით)</t>
  </si>
  <si>
    <t>ჯართის ბიზნესი, ყველა სახის სერვისი, ვაჭრობა, თუ წარმოება  რომელიც არ არის წარმოდგენილი ზემოთ აღნიშნულ სექტორებში</t>
  </si>
  <si>
    <t>ყველა მსესხებელი, რომელთა შემოსავლები ძირითადად მიღებულია ექსპორტიდან. სესხები ექსპორტიორ ფირმებზე ჯამურად უნდა აღირიცხოს 28-ე ველში, თუმცა ეს სესხები ასევე უნდა აღირიცხოს ზემოთ წარმოდგენილ  სექტორებშიც</t>
  </si>
  <si>
    <t xml:space="preserve">მოიცავს 30-დან 38–მდე არსებულ  პროდუქტებს </t>
  </si>
  <si>
    <t>ავტომანქანის უზრუნველყოფით გაცემული სესხები</t>
  </si>
  <si>
    <t>სამომხმარებლო სესხები</t>
  </si>
  <si>
    <t>სამომხმარებლო მიზნობრიობით გაცემული სესხები</t>
  </si>
  <si>
    <t xml:space="preserve">        უძრავი ქონებით უზრუნველყოფილი</t>
  </si>
  <si>
    <t>უძრავი ქონებით უზრუნველყოფილი სამომხმარებლო სესხები</t>
  </si>
  <si>
    <t>31.1.1</t>
  </si>
  <si>
    <t xml:space="preserve">        უძრავი ქონებით არაუზრუნველყოფილი</t>
  </si>
  <si>
    <t>უძრავი ქონებით არაუზრუნველყოფილი სამომხმარებლო სესხები</t>
  </si>
  <si>
    <t>31.2.1</t>
  </si>
  <si>
    <t>სწრაფი სესხები (Pay Day Loans)</t>
  </si>
  <si>
    <t>საყოფაცხოვრებო ნივთების და ტექნიკის შეძენის მიზნობრიობით გაცემული სესხები</t>
  </si>
  <si>
    <t>სადებეტო ანგარიშზე არსებული სანქცირებული უარყოფითი ლიმიტი, რომელიც განისაზღვრება კლიენტის შემოსავლის მიხედვით</t>
  </si>
  <si>
    <t>ბარათზე დაშვებული რევოლვირებადი საკრედიტო ლიმიტი</t>
  </si>
  <si>
    <t xml:space="preserve">      დამთავრებული უძრავი ქონება და მიწა</t>
  </si>
  <si>
    <t>დამთავრებული უძრავი ქონების და მიწის შეძენის მიზნობრიობით გაცემული უძრავი ქონებით უზრუნველყოფილი სესხები</t>
  </si>
  <si>
    <t>37.1.1</t>
  </si>
  <si>
    <t>37.2.1</t>
  </si>
  <si>
    <t>მიკრო</t>
  </si>
  <si>
    <t>მცირე ზომის სესხები, რომლის გაცემისას გაითვალისწინება ბიზნესიდან მიღებული შემოსავლები</t>
  </si>
  <si>
    <t xml:space="preserve">      მიკრო აგრო</t>
  </si>
  <si>
    <t>მცირე ზომის სესხები, რომლის გაცემისას გაითვალისწინება აგრო საქმიანობიდან მიღებული შემოსავლები</t>
  </si>
  <si>
    <t>38.1.1</t>
  </si>
  <si>
    <t xml:space="preserve">      მიკრო სხვა (აგროს გარდა)</t>
  </si>
  <si>
    <t>მცირე ზომის სესხები, რომლის გაცემისას გაითვალისწინება ბიზნესიდან მიღებული შემოსავლები და რომელიც არ არის დაკავშირებული აგრო საქმიანობასთან</t>
  </si>
  <si>
    <t>38.2.1</t>
  </si>
  <si>
    <t>მოიცავს კორპორატიულ, მცირე და საშუალო, მიკრო და საცალო სესხებს</t>
  </si>
  <si>
    <t>&lt;500.000 ლარი</t>
  </si>
  <si>
    <t xml:space="preserve">ლიმიტებად ჩაშლილი კორპორატიული სესხები. ლიმიტი უნდა განისაზღვროს მსესხებლის მიმდინარე ჯამური სასესხო დავალიანების მიხედვით
</t>
  </si>
  <si>
    <t>500.000-3.000.000 ლარი</t>
  </si>
  <si>
    <t>3.000.000-5.000.000 ლარი</t>
  </si>
  <si>
    <t>5.000.000-10.000.000 ლარი</t>
  </si>
  <si>
    <t>10.000.000-30.000.000 ლარი</t>
  </si>
  <si>
    <t>&gt;30.000.000 ლარი</t>
  </si>
  <si>
    <t>&lt;300.000 ლარი</t>
  </si>
  <si>
    <t xml:space="preserve">ლიმიტებად ჩაშლილი მცირე და საშუალო სესხები. ლიმიტი უნდა განისაზღვროს მსესხებლის მიმდინარე ჯამური სასესხო დავალიანების მიხედვით
</t>
  </si>
  <si>
    <t>300.000-500.000 ლარი</t>
  </si>
  <si>
    <t>500.000-1.000.000 ლარი</t>
  </si>
  <si>
    <t>1.000.000-2.000.000 ლარი</t>
  </si>
  <si>
    <t>2.000.000-3.000.000 ლარი</t>
  </si>
  <si>
    <t>&gt;3.000.000-5.000.000 ლარი</t>
  </si>
  <si>
    <t>&gt;5.000.000 ლარი</t>
  </si>
  <si>
    <t>მოიცავს საცალო პროდუქტებს და საცალო ლომბარდს</t>
  </si>
  <si>
    <t>&lt;10.000 ლარი</t>
  </si>
  <si>
    <t xml:space="preserve">ლიმიტებად ჩაშლილი საცალო სესხები. ლიმიტი უნდა განისაზღვროს მსესხებლის მიმდინარე ჯამური სასესხო დავალიანების მიხედვით
</t>
  </si>
  <si>
    <t>10.000-20.000 ლარი</t>
  </si>
  <si>
    <t>20.000-50.000 ლარი</t>
  </si>
  <si>
    <t>50.000-100.000 ლარი</t>
  </si>
  <si>
    <t>100.000-500.000 ლარი</t>
  </si>
  <si>
    <t>&gt;500.000 ლარი</t>
  </si>
  <si>
    <t xml:space="preserve">ლიმიტებად ჩაშლილი მიკრო სესხები. ლიმიტი უნდა განისაზღვროს მსესხებლის მიმდინარე ჯამური სასესხო დავალიანების მიხედვით
</t>
  </si>
  <si>
    <t>&gt;100.000 ლარი</t>
  </si>
  <si>
    <t>სვეტები</t>
  </si>
  <si>
    <t>ა. სესხის ნაშთი</t>
  </si>
  <si>
    <t>სესხების პორტფელის მიმდინარე ნაშთი</t>
  </si>
  <si>
    <t xml:space="preserve">ბ. სესხების რაოდენობა </t>
  </si>
  <si>
    <t>პორტფელში არსებული სესხების რაოდენობა. თუ სესხის თანხის ნახევარი ან მეტი უზრუნველყოფილია, ის მიეკუთვნება უზრუნველყოფილი სესხების კატეგორიას</t>
  </si>
  <si>
    <t xml:space="preserve">გ. მსესხებლების რაოდენობა </t>
  </si>
  <si>
    <t>პორტფელში არსებული მსესხებლების უნიკალური რაოდენობა. თუ სესხის თანხის ნახევარი ან მეტი უზრუნველყოფილია, ის მიეკუთვნება უზრუნველყოფილი სესხების კატეგორიას</t>
  </si>
  <si>
    <t xml:space="preserve">დ. ფულადი სახსრებით უზრუნველყოფილი სესხები </t>
  </si>
  <si>
    <t>ფულადი სახსრებით უზრუნველყოფილი სესხების პორტფელის მიმდინარე ნაშთი. ნაწილობრივი უზრუნველყოფის შემთხვევაში უნდა ჩაიწეროს მხოლოდ სესხის ის ნაწილი, რომელიც სრულად არის უზრუნველყოფილი და დანარჩენი გადავიდეს შესაბამის კატეგორიაში</t>
  </si>
  <si>
    <t xml:space="preserve">ე. უძრავი ქონებით უზრუნველყოფილი სესხები </t>
  </si>
  <si>
    <t>უძრავი ქონებით უზრუნველყოფილი სესხების პორტფელის მიმდინარე ნაშთი. ნაწილობრივი უზრუნველყოფის შემთხვევაში უნდა ჩაიწეროს მხოლოდ სესხის ის ნაწილი, რომელიც სრულად არის უზრუნველყოფილი და დანარჩენი გადავიდეს შესაბამის კატეგორიაში</t>
  </si>
  <si>
    <t>ვ. სახელფასო პროექტის ფარგლებში გაცემული სესხები</t>
  </si>
  <si>
    <t>სახელფასო პროექტის ფარგლებში გაცემული სესხების პორტფელის მიმდინარე ნაშთი</t>
  </si>
  <si>
    <t>ი. სესხის რეზერვი 2%/10%/30%/50%/100%</t>
  </si>
  <si>
    <t>პორტფელის ჯამური რეზერვის თანხა</t>
  </si>
  <si>
    <t>კ. სესხის რეზერვი - დამატებითი</t>
  </si>
  <si>
    <t>ბანკის ან სებ–ის მიერ შექმნილი დამატებითი რეზერვის თანხა</t>
  </si>
  <si>
    <t>ლ. სესხის რეზერვი სულ</t>
  </si>
  <si>
    <t xml:space="preserve">პორტფელის ჯამური რეზერვი ("ი" და "კ" ველების ჯამი) </t>
  </si>
  <si>
    <t>მ. თვის შიგნით გაცემები</t>
  </si>
  <si>
    <t>თვის შიგნით გაცემული სესხების მოცულობა</t>
  </si>
  <si>
    <t>ნ. თვის შიგნით დაფარვები</t>
  </si>
  <si>
    <t>თვის შიგნით დაფარული სესხების მოცულობა</t>
  </si>
  <si>
    <t>ო.ა. მათ შორის: არსებული სესხის ძირის გადაფარვა</t>
  </si>
  <si>
    <t>თვის შიგნით გაცემების ის ნაწილი რომლითაც მოხდა  არსებული სესხების გადაფარვა</t>
  </si>
  <si>
    <t>ო.ბ. მათ შორის: პროცენტის, ჯარიმისა და სხვა ვალდებულებების გადაფარვა</t>
  </si>
  <si>
    <t>თვის შიგნით გაცემების ის ნაწილი რომლითაც მოხდა  არსებული პროცენტის, ჯარიმისა და სხვა ვალდებულებების გადაფარვა</t>
  </si>
  <si>
    <t>პ. დარიცხული მისაღები პროცენტები (ბალანსით)</t>
  </si>
  <si>
    <t>პორტფელზე დარიცხული პროცენტის ჯამური მისაღები თანხა (ბალანსით)</t>
  </si>
  <si>
    <t>ჟ. დარიცხული მისაღები ჯარიმები (ბალანსით)</t>
  </si>
  <si>
    <t>პორტფელზე დარიცხული ჯარიმების ჯამური მისაღები თანხა (ბალანსით)</t>
  </si>
  <si>
    <t>რ. არსებული სესხების ნაშთზე ჩამოწერილი პროცენტების გარესაბალანსო ნაშთი</t>
  </si>
  <si>
    <t>ს. არსებული სესხების ნაშთზე ჩამოწერილი ჯარიმების გარესაბალანსო ნაშთი</t>
  </si>
  <si>
    <t>ტ. საშუალო შეწონილი საპროცენტო განაკვეთი (სესხის ნაშთზე)</t>
  </si>
  <si>
    <t>სესხის ნაშთის მიხედვით გადათვლილი საშუალო შეწონილი საპროცენტო განაკვეთი</t>
  </si>
  <si>
    <t>უ. საშუალო შეწონილი საპროცენტო განაკვეთი (თვის შიგნით გაცემულ სესხებზე)</t>
  </si>
  <si>
    <t>თვის შიგნით გაცემული სესხების ნაშთის მიხედვით გადათვლილი საშუალო შეწონილი საპროცენტო განაკვეთი</t>
  </si>
  <si>
    <t>ფ. საშუალო შეწონილი საკონტრაქტო ვადიანობა (თვეებში)</t>
  </si>
  <si>
    <t>სესხების გაცემისას სასესხო ხელშეკრულებაში მითითებული თვეების რაოდენობა (პორტფელის საშუალო შეწონილი)</t>
  </si>
  <si>
    <t>ქ. საშუალო შეწონილი  ვადიანობა დარჩენილი ვადის მიხედვით (თვეებში)</t>
  </si>
  <si>
    <t>სესხების გრაფიკით განსაზღვრული ვადის ბოლომდე დარჩენილი თვეების რაოდენობა (პორტფელის საშუალო შეწონილი)</t>
  </si>
  <si>
    <t>ღ. ცვლადგანაკვეთიანი სესხების ნაშთი</t>
  </si>
  <si>
    <t>ცვლადგანაკვეთიანი სესხების ნაშთი</t>
  </si>
  <si>
    <t>12.1</t>
  </si>
  <si>
    <t>ა. სტანდარტული სესხები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</si>
  <si>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</si>
  <si>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12.2</t>
  </si>
  <si>
    <t>ბ. საყურადღებო სესხები</t>
  </si>
  <si>
    <t>12.3</t>
  </si>
  <si>
    <t>გ. არასტანდარტული სესხები</t>
  </si>
  <si>
    <t>12.4</t>
  </si>
  <si>
    <t>დ. საეჭვო სესხები</t>
  </si>
  <si>
    <t>12.5</t>
  </si>
  <si>
    <t>ე. უიმედო სესხები</t>
  </si>
  <si>
    <t>12.6</t>
  </si>
  <si>
    <t>ვ. წლის დასაწყისიდან ჩამოწერილი სესხები (კუმულატიური)</t>
  </si>
  <si>
    <t>წლის დასაწყისიდან ჩამოწერილი სესხები (კუმულატიური)</t>
  </si>
  <si>
    <t>12.7</t>
  </si>
  <si>
    <t>ზ. წლის დასაწყისიდან ჩამოწერილი სესხების ამოღება (კუმულატიური)</t>
  </si>
  <si>
    <t>წლის დასაწყისიდან ჩამოწერილი სესხების ამოღება (კუმულატიური), რომელშიც გაითვალისწინება სესხების ფულადი სახით ამოღება, მათ შორის დასაკუთრებული უძრავი ქონების რეალიზაცია (არ გაითვალისწინება თ. პუნქტში გათვალისწინებული სესხების ბალანსზე აღდგენა)</t>
  </si>
  <si>
    <t>12.8</t>
  </si>
  <si>
    <t>თ. ჩამოწერილი სესხების ბალანსზე აღდგენა წლის დასაწყისიდან (კუმულატიური)</t>
  </si>
  <si>
    <t>ჩამოწერილი სესხების ბალანსზე აღდგენა წლის დასაწყისიდან (კუმულატიური)</t>
  </si>
  <si>
    <t>12.9</t>
  </si>
  <si>
    <t>ი. 30 დღემდე ვადაგადაცილებული სესხები</t>
  </si>
  <si>
    <t xml:space="preserve">ვადაგადაცილებული სესხი – სესხი, რომლის ძირითადი თანხის (მისი ნაწილის) ან პროცენტის განვადებით გათვალისწინებული თანხის გადახდა არ მომხდარა  შეთანხმებული თარიღისათვის, რომელიც მოცემულია სესხთან დაკავშირებულ შესაბამის დოკუმენტაციაში.
ვადაგადაცილებული სესხის მთლიანი ძირი. ანუ, იმ შემთხვევაში თუ ვადაგადაცილებული სესხის ძირი არის 100 ლარი, ხოლო ვადაგაცილებული თანხა 10 ლარი, ამ მიზნებისათვის ვადაგადაცილებულ სესხად ჩაითვლება მთლიანი სესხის ძირი 100 ლარი, და არა ვადაგადაცილებული ნაწილი. </t>
  </si>
  <si>
    <t>12.10</t>
  </si>
  <si>
    <t>კ. 30-დან  90 დღემდე ვადაგადაცილებული სესხები</t>
  </si>
  <si>
    <t>12.11</t>
  </si>
  <si>
    <t>ლ. 90 და მეტი დღით ვადაგადაცილებული სესხები</t>
  </si>
  <si>
    <t>12.12</t>
  </si>
  <si>
    <t>მ. რესტრუქტურიზებული სესხების ნაშთი</t>
  </si>
  <si>
    <t>12.13</t>
  </si>
  <si>
    <t xml:space="preserve">ნ. რესტრუქტურიზებული სესხების რაოდენობა </t>
  </si>
  <si>
    <t>12.14</t>
  </si>
  <si>
    <t>ო. რეფინანსირებული სესხების ნაშთი</t>
  </si>
  <si>
    <t>12.15</t>
  </si>
  <si>
    <t>პ. რეფინანსირებული სესხების რაოდენობა</t>
  </si>
  <si>
    <t>12.16</t>
  </si>
  <si>
    <t>ჟ. თვის შიგნით რესტრუქტურიზებული სესხების ნაშთი</t>
  </si>
  <si>
    <t>12.17</t>
  </si>
  <si>
    <t xml:space="preserve">რ. თვის შიგნით რესტრუქტურიზებული სესხების რაოდენობა </t>
  </si>
  <si>
    <t>12.18</t>
  </si>
  <si>
    <t>ს. თვის შიგნით რეფინანსირებული სესხების ნაშთი</t>
  </si>
  <si>
    <t>12.19</t>
  </si>
  <si>
    <t>ტ. თვის შიგნით რეფინანსირებული სესხების რაოდენობა</t>
  </si>
  <si>
    <t>ზოგადი განმარტებები/მითითებები</t>
  </si>
  <si>
    <t>ფორმაში სესხის ნაშთები უნდა გადანაწილდეს PTI და LTVკოეფიციენტების და სახელფასო ზღვრების მიხედვით.</t>
  </si>
  <si>
    <t>13.2</t>
  </si>
  <si>
    <t>სესხის მომსახურების კოეფიციენტი (PTI)</t>
  </si>
  <si>
    <t>მსესხებლის, თანამსესხებლისა და მათი საოჯახო მეურნეობის ჯამური ყოველთვიური გადასახდელებისა და ყოველთვიური წმინდა შემოსავლების თანაფარდობა. ვალდებულებების ნაწილი (მთელი სისტემის დონეზე) უნდა განახლდეს ანგარიშგების თარიღისთვის, ხოლო შემოსავლის ნაწილში ბანკმა უნდა იხელმძღვანელოს მის ხელთ არსებული უახლესი მონაცემებით.</t>
  </si>
  <si>
    <t>13.3</t>
  </si>
  <si>
    <t>სესხის უზრუნველყოფის კოეფიციენტი (LTV)</t>
  </si>
  <si>
    <t>უძრავი ქონებით უზრუნველყოფილი სესხის და უძრავი ქონების სახით არსებული უზრუნველყოფის საშუალების საბაზრო ღირებულების თანაფარდობა. იმ შემთხვევაში, თუ არსებული უზრუნველყოფის ქვეშ ბანკს გაცემული აქვს რამდენიმე სესხი, სესხის უზრუნველყოფის კოეფიციენტი უნდა დაითვალოს ყველა ამ ვალდებულების გათვალისწინებით. იმ შემთხვევაში, თუ მსესხებლის სხვადასხვა სესხი უზრუნველყოფილია სხვადასხვა უძრავი ქონებით, სესხის უზრუნველყოფის კოეფიციენტი უნდა დაითვალოს ცალ–ცალკე. ხოლო იმ შემთხვევაში, თუ სესხზე არის რამდენიმე უზრუნველყოფა, რომელთაგან ნაწილი უზრუნველყოფს ასევე სხვა სესხს/სესხებს, სესხის უზრუნველყოფის კოეფიციენტის დათვლისას, უძრავი ქონების ის ნაწილი, რომელიც უზრუნველყოფს სხვადასხვა სესხებს, უნდა გადანაწილდეს შესაბამისი სესხების მიმდინარე ნაშთების პროპორციულად. ვალდებულებების ნაწილი (ბანკის დონეზე) უნდა განახლდეს ანგარიშგების თარიღისთვის, ხოლო უძრავი ქონების ღირებულების ნაწილში ბანკმა უნდა იხელმძღვანელოს ბოლო შეფასებით. თუ უზრუნველყოფა შეფასებულია უცხოურ ვალუტაში, ანგარიშგების თარიღისთვის ბანკმა უნდა გადაითვალოს უძრავი ქონების ღირებულება (ექვივალენტი  ლარში ანგარიშგების თარიღისთვის არსებული სებ–ის ოფიციალური კურსით).</t>
  </si>
  <si>
    <t>ფორმაში სესხის ნაშთები უნდა გადანაწილდეს კოეფიციენტების ზღვრების მიხედვით</t>
  </si>
  <si>
    <t>14.2</t>
  </si>
  <si>
    <t>მთლიანი აქტივები (Assets)</t>
  </si>
  <si>
    <t xml:space="preserve">რესურსი, რომელსაც საწარმო აკონტროლებს წარსულში მომხდარი მოვლენების შედეგად და რის საფუძველზეც საწარმო მომავალში მოელის ეკონომიკური სარგებლის მიღებას. </t>
  </si>
  <si>
    <t>14.3</t>
  </si>
  <si>
    <t>მთლიანი ვალდებულებები (Debt)</t>
  </si>
  <si>
    <t>საწარმოს სესხები, ფასიანი ქაღალდები, ფინანსური ლიზინგი, ფაქტორინგი და სხვა ვალდებულებები, კრედიტორული და მსგავსი მოთხოვნების გარდა. ვალდებულებებში ასევე გაითვალისწინება ბანკის მიერ მსესხებლისათვის დამტკიცებული და აუთვისებელი გარესაბალანსო ვალდებულებები, რომელთა ათვისება-გამოყენებაც ბანკის მხრიდან დამატებით სტანდარტული ტიპის განხილვასა და დამტკიცებას აღარ მოითხოვს, ასევე კრედიტის პირდაპირი შემცვლელი ტიპის გარესაბალანსო ვალდებულება, რომელიც ასახული არ არის ბალანსში წარმოდგენილ ვალდებულებებში.</t>
  </si>
  <si>
    <t>14.4</t>
  </si>
  <si>
    <t>საკუთარი კაპიტალი (Equity)</t>
  </si>
  <si>
    <t>საწარმოს აქტივების ის ნაწილი, რომელიც რჩება ყველა ვალდებულების გამოკლების შემდეგ.</t>
  </si>
  <si>
    <t>14.5</t>
  </si>
  <si>
    <t>საოპერაციო მოგება საპროცენტო ხარჯების, ცვეთა-ამორტიზაციისა და გადასახადების გადახდამდე (EBITDA)</t>
  </si>
  <si>
    <t xml:space="preserve">საწარმოს საანგარიშო, როგორც წესი, უახლესი თორმეტი თვის მოგება, საპროცენტო ხარჯების, ცვეთის, ამორტიზაციისა და საგადასახადო ვალდებულებების გათვალისწინების გარეშე. აღნიშნული მაჩვენებელი არ უნდა მოიცავდეს ერთჯერად და არაძირითადი ბიზნეს საქმიანობით წარმოშობილ შემოსავლებსა და ხარჯებს. </t>
  </si>
  <si>
    <t>14.6</t>
  </si>
  <si>
    <t>საოპერაციო მოგება საპროცენტო ხარჯების და გადასახადების გადახდამდე (EBIT)</t>
  </si>
  <si>
    <t>საწარმოს საანგარიშო, როგორც წესი უახლესი თორმეტი თვის მოგება, საპროცენტო ხარჯებისა და საგადასახადო ვალდებულებების გათვალისწინების გარეშე. აღნიშნული მაჩვენებელი არ უნდა მოიცავდეს ერთჯერად და არაძირითადი ბიზნეს საქმიანობით წარმოშობილ შემოსავლებსა და ხარჯებს. აღნიშნული მაჩვენებელის გაანგარიშებისას გათვალისწინებულ უნდა იყოს სამართლიანი მოცულობის ცვეთა-ამორტიზაციის ხარჯები, რომელთა განსაზღვრის მიზნებისათვის გათვალისწინება სხვადასხვა მნიშვნელოვანი საკითხები, მათ შორის: რამდენად კაპიტალტევადია მსესხებლის საქმიანობის სექტორი, როგორია აქტივების მიმდინარე მდგომარეობა, როგორ ზეგავლენას ახდენს ტექნოლოგიური პროგრესი აქტივებზე და სხვა.</t>
  </si>
  <si>
    <t>14.7</t>
  </si>
  <si>
    <t>საპროცენტო ხარჯები (Interest Expenses)</t>
  </si>
  <si>
    <t xml:space="preserve">საწარმოს საანგარიშო, როგორც წესი უახლესი თორმეტი თვის მანძილზე, სხვისი კუთვნილი ფულადი სახსრების ან/და მათი ექვივალენტების გამოყენების სანაცვლოდ გაწეული და სხვის მიმართ წარმოშობილი ვალდებულებების შედეგად წარმოქმნილი ხარჯი, რომელიც გამოითვლება ეფექტური საპროცენტო განაკვეთის მეშვეობით, რაც წარმოადგენს ისეთ განაკვეთს, რომელიც ზუსტად ადისკონტირებს მომავალში გადასახდელ სავარაუდო ფულად სახსრებს ფინანსური ინსტრუმენტის მოსალოდნელი მომსახურების ვადის (ან სადაც შესაძლებელია უფრო მოკლე ვადის) განმავლობაში მის საბალანსო ღირებულებამდე. საპროცენტო ხარჯის გამოთვლისას გასათვალისწინებელია არსებითობის პრინციპი ფინანსური ანგარიშგების საერთაშორისო სტანდარტების მიხედვით. </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</si>
  <si>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</si>
  <si>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</si>
  <si>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</si>
  <si>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</si>
  <si>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</si>
  <si>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</si>
  <si>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</si>
  <si>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</si>
  <si>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</si>
  <si>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</si>
  <si>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</si>
  <si>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</si>
  <si>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</si>
  <si>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</si>
  <si>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</si>
  <si>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</si>
  <si>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სადაზღვევო, სალიზინგო და საინვესტიციო კომპანიები, საკრედიტო კავშირები, მიკროსაფინანსო ორგანიზაციები, საპენსიო სქემები, ფულადი გზავნილების განმახორციელებელი პირები და  სხვა საფინანსო ორგანიზაციები. (ამ სექტორში არ შედის კომერციულ ბანკებზე გაცემული სესხები, რეპო ოპერაციების ფარგლებში გაცემული სესხები</t>
  </si>
  <si>
    <t>სამთო–მომპოვებელი საწარმოები (გარდა სამშენებლო მასალისა), მეტალურგია, მანქანათმშენებლობა, ჩარხთმშენებლობა, და სხვა მძიმე მრეწველობა</t>
  </si>
  <si>
    <t>ბენზინგასამართ სადგურებსა და ბენზინის იმპორტიორებზე და ექსპორტიორებზე გაცემული სესხები</t>
  </si>
  <si>
    <t xml:space="preserve">ბენზინის დისტრიბუცია, წარმოება, იმპორტი და ექსპორტი </t>
  </si>
  <si>
    <r>
      <t>დისტრიბუცია, წარმოება, იმპორტი და ექსპორტი, გაზის და ელექტრო ენერგიის, ასევე ყველა კომპანია რომელიც  ჩართული ენერგეტიკის სექტორში (</t>
    </r>
    <r>
      <rPr>
        <b/>
        <sz val="8"/>
        <rFont val="Sylfaen"/>
        <family val="1"/>
      </rPr>
      <t>გარდა მე–19 პუნქტისა</t>
    </r>
    <r>
      <rPr>
        <sz val="8"/>
        <rFont val="Sylfaen"/>
        <family val="1"/>
      </rPr>
      <t>)</t>
    </r>
  </si>
  <si>
    <t>საავადმყოფოების, კლინიკების და სხვა გამაჯანსაღებელი კომპლექსები</t>
  </si>
  <si>
    <t>მოცემული სესხების ნაშთზე იმ  პროცენტების გარესაბალანსო ნაშთი, რომელიც არ ერიცხება ბალანსზე ან ბალანსიდან ჩამოიწერა გარესაბალანსო ანგარიშზე, და შესაბამისად აღნიშნული პროცენტები ასახვას პოვებს შესაბამის იმ თვის გარესაბალანსო ანგარიშზე</t>
  </si>
  <si>
    <t>მოცემული სესხების ნაშთზე იმ  ჯარიმების გარესაბალანსო ნაშთი, რომელიც არ ირიცხება ბალანსზე ან ბალანსიდან ჩამოიწერა გარესაბალანსო ანგარიშზე, და შესაბამისად აღნიშნული ჯარიმები ასახვას პოვებს შესაბამის იმ თვის გარესაბალანსო ანგარიშზე</t>
  </si>
  <si>
    <t>რისკის მიხედვით შეწონილი რისკის პოზიციები (ბაზელ III-ზე დაფუძნებული ჩარჩოს მიხედვით)</t>
  </si>
  <si>
    <t>თუ კონკრეტული ცხრილების მიზნებისათვის სხვაგვარად არ არის განსაზღვრული, მონაცემები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</si>
  <si>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(6)-(24) სტრიქონების შესაბამისი მონაცემები უნდა გამოისახოს პროცენტულად.</t>
  </si>
  <si>
    <t>(5), (9) და (10) სტრიქონებში შესავსები მონაცემები გაუქმდება ბაზელ I-ზე დაფუძნებული კაპიტალის ადეკვატურობის მოთხოვნების გაუქმების შესაბამისად 2018 წლის 1-ლი იანვრიდან.</t>
  </si>
  <si>
    <t>(11)-(24) სტრიქონების შესაბამისი კოეფიციენტების დათვლისას ბანკებმა უნდა იხელმძღვანელონ შემდეგი განმარტებებით (შეესაბამება "პილარ 3-ის ფარგლებში ინფორმაციის გამჟღავნების წესის" ტერმინთა განმარტებებს):</t>
  </si>
  <si>
    <t>განმარტებები გვერდისთვის 1. Key Ratios, ცხრილი 1</t>
  </si>
  <si>
    <t>განმარტებები გვერდისთვის 4. off-balance, ცხრილი 4</t>
  </si>
  <si>
    <t>მე-7 სტრიქონში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მისაღები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სტრიქონის ჩათვლით შესაბამის ველში</t>
  </si>
  <si>
    <t>განმარტებები გვერდისთვის 5. RWA, ცხრილი 5</t>
  </si>
  <si>
    <t>განმარტებები გვერდისთვის 6. Administrators-Shareholders, ცხრილი 6</t>
  </si>
  <si>
    <t>ცხრილის მიზნებისათვის ბანკებმა უნდა იხელმძღვანელონ ბენეფიციარი მესაკუთრის კანონმდებლობით გათვალისწინებული განმარტებით: პირი, რომელიც კანონის ან გარიგების საფუძველზე იღებს ფულად ან სხვა სახის სარგებელს და ამ სარგებლის სხვა პირისთვის გადაცემის ვალდებულება არ გააჩნია</t>
  </si>
  <si>
    <t>განმარტებები გვერდისთვის 7. LI1, ცხრილი 7</t>
  </si>
  <si>
    <t>განმარტებები გვერდისთვის 8. LI2, ცხრილი 8</t>
  </si>
  <si>
    <t>განმარტებები გვერდისთვის 9. Capital, ცხრილი 9</t>
  </si>
  <si>
    <t>განმარტებები გვერდისთვის 10. CC2, ცხრილი 10</t>
  </si>
  <si>
    <t>განმარტებები გვერდისთვის 2. RC, 3. PL, ცხრილები 2 და 3</t>
  </si>
  <si>
    <t>განმარტებები გვერდებისთვის  "16. CR-General"; "17. CR-Quality"; "18. CR-PTI,LTV"; "19. CR (ratios)", ცხრილები 16-19</t>
  </si>
  <si>
    <t>განმარტებები გვერდისათვის "16. CR-General", ცხრილი 16</t>
  </si>
  <si>
    <t>განმარტებები გვერდისათვის "17. CR-Quality", ცხრილი 17</t>
  </si>
  <si>
    <t>განმარტებები გვერდისათვის "18. CR-PTI,LTV", ცხრილი 18</t>
  </si>
  <si>
    <t>განმარტებები გვერდისათვის "19. CR (ratios)", ცხრილი 19</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</si>
  <si>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</si>
  <si>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</si>
  <si>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CRME))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</si>
  <si>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CRME))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</si>
  <si>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ა) CC2 ცხრილის საბალანსო უწყისის ელემენტების შესაბამისი ოდენობები გავრცობამდე უნდა ემთხვეოდეს RC ცხრილის საანგარიშგებო პერიოდის ჯამურ ოდენობებს</t>
  </si>
  <si>
    <t>მოცემულ მაგალითში წარმოდგენილია განვრცობის შემთხვევაც: მე-9, მე-10 და 21-ე მუხლების ქვემოთ დამატებულია ამ მუხლების შემადგენელი ნაწილები (9.1, 9.2, 9.3, 10.1 და 21.1), რომლებიც მონაწილეობას იღებს საზედამხედველო კაპიტალის გამოანგარიშებაში (Capital-ის ცხრილში).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</si>
  <si>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მე-8 სტრიქონში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სტრიქონის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სტრიქონის ჩათვლით შესაბამის ველში. ამასთან 8.1 სტრიქონში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 შეუქცევადი იჯარის ("non-cancellable lease") განმარტებისთვის იხელმღვანელეთ ფინანსური ანგარიშგების საერთაშორისო სტანდატებით (კერძოდ ბასს 17-ით).</t>
  </si>
  <si>
    <t>ცხრილი 9 (Capital), N10</t>
  </si>
  <si>
    <t>ცხრილებს შორის კავშირის მითითებისთვის გამოიყენება ველი "კავშირი Capital-ის ცხრილთან", სადაც თითოეული განვრცობილი მუხლის შემთხვევაში უნდა მიეთითოს Capital-ის ცხრილის შესაბამისი მუხლი. მოცემულ მაგალითში 10.1 ჩამატებული მუხლის გასწვრივ Capital-ის ცხრილთან კავშირის ველში მითითებულია კავშირი ("ცხრილი 9 (Capital), N 10"), რაც მიუთითებს, რომ CC2 ცხრილის 10.1 ჩამატებული მუხლი რომელიც არის CC2 ცხრილის მე-10 საბალანსო მუხლის შემადგენელი ნაწილი შეესაბამება Capital-ის ცხრილში არსებულ მე-10 მუხლს, რაც წარმოადგენს არამატერიალური აქტივების დაქვითვას ძირითადი პირველადი კაპიტალიდან.</t>
  </si>
  <si>
    <t xml:space="preserve">             გადამხდელუნარიანობის ანალიზის გარეშე</t>
  </si>
  <si>
    <t>გადამხდელუნარიანობის ანალიზის გარეშე გაცემული უძრავი ქონებით არაუზრუნველყოფილი სამომხმარებლო სესხები</t>
  </si>
  <si>
    <t xml:space="preserve">გადამხდელუნარიანობის ანალიზის გარეშე გაცემული მცირე ზომის, მოკლევადიანი სამომხმარებლო სესხები ყოველთვიური შენატანის გარეშე, რომელზეც ხდება საკომისიოს გადახდა. ვადა განისაზღვრება ერთი პერიოდით. (ე.წ. Pay Day Loans)
</t>
  </si>
  <si>
    <t>გადამხდელუნარიანობის ანალიზის გარეშე, დამთავრებული უძრავი ქონების და მიწის შეძენის მიზნობრიობით გაცემული უძრავი ქონებით უზრუნველყოფილი სესხები</t>
  </si>
  <si>
    <t>გადამხდელუნარიანობის ანალიზის გარეშე არსებული მცირე ზომის სესხები, რომლის გაცემისას გაითვალისწინება აგრო საქმიანობიდან მიღებული შემოსავლები</t>
  </si>
  <si>
    <t>გადამხდელუნარიანობის ანალიზის გარეშე არსებული მცირე ზომის სესხები, რომლის გაცემისას გაითვალისწინება ბიზნესიდან მიღებული შემოსავლები და რომელიც არ არის დაკავშირებული აგრო საქმიანობასთან</t>
  </si>
  <si>
    <t xml:space="preserve">ზ. უზრუნველყოფილი, გადამხდელუნარიანობის ანალიზის გარეშე გაცემული სესხები  </t>
  </si>
  <si>
    <t>გადამხდელუნარიანობის ანალიზის გარეშე გაცემული უძრავი ქონებით უზრუნველყოფილი სესხების პორტფელის მიმდინარე ნაშთი</t>
  </si>
  <si>
    <t xml:space="preserve">თ. არაუზრუნველყოფილი, გადამხდელუნარიანობის ანალიზის გარეშე გაცემული სესხები  </t>
  </si>
  <si>
    <t>გადამხდელუნარიანობის ანალიზის გარეშე გაცემული უძრავი ქონებით არაუზრუნველყოფილი სესხების პორტფელის მიმდინარე ნაშთი</t>
  </si>
  <si>
    <t>გადამხდელუნარიანობის ანალიზის გარეშე გაცემული უძრავი ქონებით უზრუნველყოფილი სამომხმარებლო სესხები. გადამხდელუნარიანობის ანალიზი გულისხმობს, სესხის გაცემაზე გადაწყვეტილების მიღებისას, ბანკის მიერ მსესხებლის/თანამსესხებლის, როგორც ვალდებულებების, ასევე შემოსავლების დოკუმენტალურად დადასტურებას.</t>
  </si>
  <si>
    <t>36</t>
  </si>
  <si>
    <t>36.1.1</t>
  </si>
  <si>
    <t>36.2.1</t>
  </si>
  <si>
    <t>36.3.1</t>
  </si>
  <si>
    <t>36.4</t>
  </si>
  <si>
    <t>36.4.1</t>
  </si>
  <si>
    <t>38.1.2</t>
  </si>
  <si>
    <t>38.1.3</t>
  </si>
  <si>
    <t>38.1.4</t>
  </si>
  <si>
    <t>38.1.5</t>
  </si>
  <si>
    <t>38.1.6</t>
  </si>
  <si>
    <t>38.2.2</t>
  </si>
  <si>
    <t>38.2.3</t>
  </si>
  <si>
    <t>38.2.4</t>
  </si>
  <si>
    <t>38.2.5</t>
  </si>
  <si>
    <t>38.2.6</t>
  </si>
  <si>
    <t>38.2.7</t>
  </si>
  <si>
    <t>38.3.1</t>
  </si>
  <si>
    <t>38.3.2</t>
  </si>
  <si>
    <t>38.3.3</t>
  </si>
  <si>
    <t>38.3.4</t>
  </si>
  <si>
    <t>38.3.5</t>
  </si>
  <si>
    <t>38.3.6</t>
  </si>
  <si>
    <t>38.4.1</t>
  </si>
  <si>
    <t>38.4.2</t>
  </si>
  <si>
    <t>38.4.3</t>
  </si>
  <si>
    <t>38.4.4</t>
  </si>
  <si>
    <t>38.4.5</t>
  </si>
  <si>
    <t>უძრავი ქონების შეძენა/მშენებლობა/რემონტის მიზნობრიობით გაცემული უძრავი ქონებით უზრუნველყოფილი სესხები. 36.1-36.4 ველების ჯამი</t>
  </si>
  <si>
    <t>მშენებლობის პროცესში მყოფი უძრავი ქონების შეძენის ან მშენებლობის მიზნობრიობით გაცემული უძრავი ქონებით და ფულადი სახსრებით უზრუნველყოფილი სესხები</t>
  </si>
  <si>
    <t>გადამხდელუნარიანობის ანალიზის გარეშე, მშენებლობის პროცესში მყოფი უძრავი ქონების შეძენის ან მშენებლობის მიზნობრიობით გაცემული უძრავი ქონებით ან/და ფულადი სახსრებით უზრუნველყოფილი სესხები</t>
  </si>
  <si>
    <t>მშენებლობის პროცესში მყოფი უძრავი ქონების შეძენის ან მშენებლობის მიზნობრიობით გაცემული სესხები (უძრავი ქონებით და ფულადი სახსრებით უზრუნველყოფილი სესხების გარდა)</t>
  </si>
  <si>
    <t>გადამხდელუნარიანობის ანალიზის გარეშე, მშენებლობის პროცესში მყოფი უძრავი ქონების შეძენის ან მშენებლობის მიზნობრიობით გაცემული სესხები (უძრავი ქონებით და ფულადი სახსრებით უზრუნველყოფილი სესხების გარდა)</t>
  </si>
  <si>
    <t>რემონტის მიზნობრიობით გაცემული უძრავი ქონებით უზრუნველყოფილი სესხები</t>
  </si>
  <si>
    <t>გადამხდელუნარიანობის ანალიზის გარეშე, რემონტის მიზნობრიობით გაცემული უძრავი ქონებით უზრუნველყოფილი სესხები</t>
  </si>
  <si>
    <t>ო. თვის შიგნით გაცემების ის ნაწილი, რომლითაც მოხდა  არსებული ვალდებულებების გადაფარვა</t>
  </si>
  <si>
    <t xml:space="preserve">("ო.ა" და "ო.ბ" ველების ჯამი) </t>
  </si>
  <si>
    <t xml:space="preserve">      მშენებლობა, მშენებლობის პროცესში მყოფი უძრავი ქონების შეძენა (უძრავი ქონებით და დეპოზიტით უზრუნველყოფილი)</t>
  </si>
  <si>
    <t xml:space="preserve">     მშენებლობა, მშენებლობის პროცესში მყოფი უძრავი ქონების შეძენა (უძრავი ქონებით და დეპოზიტით უზრუნველყოფილის გარდა)</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</si>
  <si>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</si>
  <si>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</si>
  <si>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</si>
  <si>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</si>
  <si>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</si>
  <si>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</si>
  <si>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</si>
  <si>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</si>
  <si>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</si>
  <si>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</si>
  <si>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</si>
  <si>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</si>
  <si>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</si>
  <si>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</si>
  <si>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</si>
  <si>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</si>
  <si>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</si>
  <si>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</si>
  <si>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</si>
  <si>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r>
      <t>(T-1)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კვარტლის წინა კვარტლის ბოლოს.</t>
    </r>
  </si>
  <si>
    <r>
      <t>(T)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პერიოდის (კვარტლის) ბოლოს, გაანგარიშებული ბაზელ III-ზე დაფუძნებული ჩარჩოს შესაბამისად. </t>
    </r>
  </si>
  <si>
    <t xml:space="preserve">ცხრილის A-P სვეტებში უნდა ჩაიწეროს რისკის პოზიციების ღირებულება შესაბამის რისკის წონაზე გადამრავლებამდე. გარესაბალანსო ელემენტებისთვის რისკის პოზიციის ღირებულება წარმოადგენს ნომინალური ღირებულების კრედიტ კონვერსიის ფაქტორზე ნამრავლს. </t>
  </si>
  <si>
    <t>Q სვეტში "საკრედიტო რისკის მიხედვით შეწონილი რისკის პოზიციები საკრედიტო რისკის მიტიგაციამდე" ჯამდება შესაბამის რისკის წონებზე გამრავლებული საბალანსო და გარესაბალანსო რისკის პოზიციები;</t>
  </si>
  <si>
    <t>განმარტებები გვერდისთვის "11. CRWA", ცხრილი 11</t>
  </si>
  <si>
    <t>განმარტებები გვერდისთვის "12. CRM", ცხრილი 12</t>
  </si>
  <si>
    <t>C-S სვეტებში (ექსელის ნუმერაციით) ჯამურად უნდა აისახოს როგორც საბალანსო, ისევე გარესაბალანსო ელემენტების საკრედიტო რისკის მიტიგაცია</t>
  </si>
  <si>
    <t>T სვეტში (ექსელის ნუმერაციით) უნდა ჩაიწეროს ჯამურად საბალანსო ელემენტების საკრედიტო რისკის მიტიგაცია</t>
  </si>
  <si>
    <t>U სვეტში (ექსელის ნუმერაციით) უნდა ჩაიწეროს ჯამურად გარესაბალანსო ელემენტების საკრედიტო რისკის მიტიგაცია</t>
  </si>
  <si>
    <t>V სვეტში (ექსელის ნუმერაციით) უნდა ჩაიწეროს ჯამურად  საკრედიტო რისკის მიტიგაცია როგორც საბალანსო, ისევე გარესაბალანსო ელემენტებისთვის</t>
  </si>
  <si>
    <t>განმარტებები გვერდისთვის "13. CRME", ცხრილი 13</t>
  </si>
  <si>
    <t xml:space="preserve">გარესაბალანსო ელემენტები </t>
  </si>
  <si>
    <t>ცხრილის A სვეტში აისახება საბალანსო ელემენტების რისკის პოზიციების ღირებულება, შესაბამისი კორექტირებების გათვალისწინებით, საკრედიტო რისკის მიხედვით შეწონვამდე;</t>
  </si>
  <si>
    <t>ცხრილის B სვეტში აისახება გარესაბალანსო ელემენტების ნომინალური ღირებულება, კრედიტ კონვერსიის ფაქტორზე გადამრავლებამდე;</t>
  </si>
  <si>
    <t>ცხრილის C სვეტში აისახება გარესაბალანსო ელემენტების რისკის პოზიციის ღირებულება, კრედიტ კონვერსიის ფაქტორზე გამრავლების შემდეგ, საკრედიტო რისკის მიხედვით შეწონვამდე;</t>
  </si>
  <si>
    <t>ცხრილის F სვეტში გამოითვლება რისკის მიხედვით შეწონილი აქტივების სიმკვრივე ფორმულით:  F=E(A+C). სიმკვრივე უნდა გამოისახოს პროცენტულად</t>
  </si>
  <si>
    <t>განმარტებები გვერდისთვის 15. CCR, ცხრილი 15</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</si>
  <si>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</si>
  <si>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</si>
  <si>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F სვეტი მოიცავს:
კომერციული ბანკების მიერ გამოშვებული სავალო ფასიანი ქაღალდები, რომლის საკრედიტო ხარისხი სებ–ის მიერ დადგენილი კომერციული ბანკების მიმართ რისკის პოზიციების შეწონვის წესით შეესაბამება მე-3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გარდა იმ ფასიანი ქაღალდებისა, რომლებიც განიხილება იმ ცენტრალური მთავრობის მიმართ რისკის პოზიციად, რომლის იურისდიქციაშიც ისინი დაარსდნენ;
მრავალმხრივი განვითარების ბანკების მიერ გამოშვებული სავალო ფასიანი ქაღალდები გარდა იმ ფასიანი ქაღალდებისა, რომელთაც ენიჭებათ 0% რისკის წონა</t>
  </si>
  <si>
    <t>E სვეტი მოიცავს:
ცენტრალური მთავრობებისა და ცენტრალური ბანკების მიერ გამოშვებული სავალო ფასიანი ქაღალდები, რომლის საკრედიტო ხარისხი სებ–ის მიერ დადგენილი ცენტრალური მთავრობებისა და ცენტრალური ბანკების მიმართ რისკის პოზიციების შეწონვის წესით შეესაბამება მე–4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რომლებიც შეიწონება იმ ცენტრალური მთავრობის მიმართ რისკის პოზიციების ანალოგიურად, რომლის იურისდიქციაშიც ისინი დაარსდნენ; 
საჯარო დაწესებულებების მიერ გამოშვებული სავალო ფასიანი ქაღალდები, რომლებიც შეიწონება ცენტრალური მთავრობის მიმართ რისკის პოზიციების ანალოგიურად;
მრავალმხრივი განვითარების ბანკების მიერ გამოშვებული სავალო ფასიანი ქაღალდები, რომელთაც ენიჭებათ 0% რისკის წონა;
საერთაშორისო ორგანიზაციების მიერ გამოშვებული სავალო ფასიანი ქაღალდები, რომელთაც ენიჭებათ 0% რისკის წონა.</t>
  </si>
  <si>
    <t>(c) სვეტში წარმოდგენილი უნდა იყოს ელემენტების საბალანსო ღირებულებები,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</si>
  <si>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</si>
  <si>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</si>
  <si>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</si>
  <si>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მათ შორის გარესაბალანსო ელემენტების საერთო რეზერვი</t>
  </si>
  <si>
    <t>6.2.1</t>
  </si>
  <si>
    <t>მათ შორის სესხების შესაძლო დანაკარგების საერთო რეზერვი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</si>
  <si>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ბალანსო ღირებულებებს. </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</si>
  <si>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</si>
  <si>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</si>
  <si>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</si>
  <si>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</si>
  <si>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</si>
  <si>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</si>
  <si>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</si>
  <si>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 რომელიც დაკავშირებულია დამტკიცებული გაცემული სესხების ათვისებასთან 30 დღიან პერიოდში და არ შედის ზემოაღნიშნულ კატეგორიებში</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</si>
  <si>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</si>
  <si>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</si>
  <si>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</si>
  <si>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</si>
  <si>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</si>
  <si>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</si>
  <si>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</si>
  <si>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</si>
  <si>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</si>
  <si>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</si>
  <si>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</si>
  <si>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</si>
  <si>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</si>
  <si>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</si>
  <si>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სხვა გადინება გარდა ზემოაღნიშნულ კატეგორიებში შემავალი მუხლებისა</t>
  </si>
  <si>
    <t>განმარტებები გვერდისათვის " .LCR", ცხრილი 14</t>
  </si>
  <si>
    <t>ფიზიკური პირების დეპოზიტები რომელიც LCR-ის მიზნებისთვის შედის არაუზრუნველყოფილი დაფინანსების ჯგუფში A.1</t>
  </si>
  <si>
    <t>არაუზრუნველყოფილი დაფინანსება (A.1) გარდა ფიზიკური პირების დეპოზიტებისა</t>
  </si>
  <si>
    <t>LCR მიზნებისთვის არსებული ბალანსგარეშე ვალდებულებებისა (A4) და სხვა გადინებაში (A3) შემავალი წარმოებული ფინანსური ინსტრუმენტების წმინდა მოკლე პოზიციის ჯამი</t>
  </si>
  <si>
    <r>
      <t>ცხრილის D სვეტში აისახება საკრედიტო რისკის მიხედვით შეწონილი რისკის პოზიციები საკრედიტო რისკის მიტიგაციამდე, როგორც საბალანსო ისევე გარესაბალანსო (</t>
    </r>
    <r>
      <rPr>
        <b/>
        <i/>
        <u/>
        <sz val="8"/>
        <rFont val="Sylfaen"/>
        <family val="1"/>
      </rPr>
      <t>აღარ</t>
    </r>
    <r>
      <rPr>
        <b/>
        <sz val="8"/>
        <rFont val="Sylfaen"/>
        <family val="1"/>
      </rPr>
      <t xml:space="preserve"> </t>
    </r>
    <r>
      <rPr>
        <sz val="8"/>
        <rFont val="Sylfaen"/>
        <family val="1"/>
      </rPr>
      <t>ემატება სავალუტო კურსის ცვლილებით გამოწვეული საკრედიტო რისკის მიხედვით შეწონილი რისკის პოზიციები)</t>
    </r>
  </si>
  <si>
    <r>
      <t>ცხრილის E სვეტში აისახება საკრედიტო რისკის მიხედვით შეწონილი რისკის პოზიციები საკრედიტო რისკის მიტიგაციის გათვალისწინებით, როგორც საბალანსო ისევე გარესაბალანსო (</t>
    </r>
    <r>
      <rPr>
        <b/>
        <i/>
        <u/>
        <sz val="8"/>
        <rFont val="Sylfaen"/>
        <family val="1"/>
      </rPr>
      <t>აღარ</t>
    </r>
    <r>
      <rPr>
        <sz val="8"/>
        <rFont val="Sylfaen"/>
        <family val="1"/>
      </rPr>
      <t xml:space="preserve"> ემატება სავალუტო კურსის ცვლილებით გამოწვეული საკრედიტო რისკის მიხედვით შეწონილი რისკის პოზიციები</t>
    </r>
  </si>
  <si>
    <t>LCR მიზნებისთვის არსებული უზრუნველყოფილი დაფინანსება (A.2)</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</si>
  <si>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</si>
  <si>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</si>
  <si>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</si>
  <si>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LCR-ის მიზნებისთვის ფულის სხვა შემოდინებას (B.3) დამატებული "ბალანსგარეშე ვალდებულებები, შემოდინების ნაწილი" (B.4)</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</si>
  <si>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</si>
  <si>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</si>
  <si>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 xml:space="preserve">ბაზელ III-ზე დაფუძნებული ჩარჩოს მიხედვით </t>
  </si>
  <si>
    <t>**აღნიშნული გულისხმობს "კომერციული ბანკების კაპიტალის ადეკვატურობის მოთხოვნების შესახებ" დებულების მე-8 მუხლით განსაზღვრული მინიმალური მოთხოვნებისა (4.5%, 6% და 8%) და კაპიტალის კონსერვაციის ბუფერის (2.5%) ჯამურ მოთხოვნას</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</si>
  <si>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</si>
  <si>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</si>
  <si>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</si>
  <si>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</si>
  <si>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</si>
  <si>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</si>
  <si>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</si>
  <si>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</si>
  <si>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</si>
  <si>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</si>
  <si>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</si>
  <si>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</si>
  <si>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</si>
  <si>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</si>
  <si>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</si>
  <si>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კაპიტალის კონსერვაციის ბუფერი</t>
  </si>
  <si>
    <t>2.2</t>
  </si>
  <si>
    <t>კონტრციკლური ბუფერი</t>
  </si>
  <si>
    <t>2.3</t>
  </si>
  <si>
    <t>სისტემური რისკის ბუფერი</t>
  </si>
  <si>
    <t>3</t>
  </si>
  <si>
    <t>6</t>
  </si>
  <si>
    <t>9.1</t>
  </si>
  <si>
    <t>3.1</t>
  </si>
  <si>
    <t>3.2</t>
  </si>
  <si>
    <t>3.3</t>
  </si>
  <si>
    <t>პილარ 2-ის მოთხოვნა პირველად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</si>
  <si>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</si>
  <si>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</si>
  <si>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</si>
  <si>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</si>
  <si>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</si>
  <si>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</si>
  <si>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</si>
  <si>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</si>
  <si>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</si>
  <si>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</si>
  <si>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</si>
  <si>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</si>
  <si>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</si>
  <si>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</si>
  <si>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</si>
  <si>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</si>
  <si>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</si>
  <si>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</si>
  <si>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</si>
  <si>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</si>
  <si>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</si>
  <si>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</si>
  <si>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</si>
  <si>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</si>
  <si>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</si>
  <si>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</si>
  <si>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</si>
  <si>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</si>
  <si>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</si>
  <si>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</si>
  <si>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</si>
  <si>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</si>
  <si>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</si>
  <si>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</si>
  <si>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</si>
  <si>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</si>
  <si>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</si>
  <si>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</si>
  <si>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</si>
  <si>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</si>
  <si>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</si>
  <si>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</si>
  <si>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</si>
  <si>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</si>
  <si>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</si>
  <si>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ცხრილი 15.1</t>
  </si>
  <si>
    <t>პილარ 2-ის მოთხოვნა საზედამხედველო კაპიტალზე</t>
  </si>
  <si>
    <t>ჯამური მოთხოვნები</t>
  </si>
  <si>
    <t>პილარ 2-ის მოთხოვნა</t>
  </si>
  <si>
    <t>პილარ 2-ის მოთხოვნა ძირითად პირველად კაპიტალზე</t>
  </si>
  <si>
    <t>2 Q 2019</t>
  </si>
  <si>
    <t>1 Q 2019</t>
  </si>
  <si>
    <t>4 Q 2018</t>
  </si>
  <si>
    <t>3 Q 2018</t>
  </si>
  <si>
    <t>სს "ხალიკ ბანკი საქართველო"</t>
  </si>
  <si>
    <t>ივანე ვახტანგიშვილი</t>
  </si>
  <si>
    <t>ნიკოლოზ გეგუჩაძე</t>
  </si>
  <si>
    <t>www.Halykbank.ge</t>
  </si>
  <si>
    <t>ივანე ვახტანგიშვილი - სამეთვალყურეო საბჭოს თავმჯდომარე</t>
  </si>
  <si>
    <t>ალია კარპიკოვა - სამეთვალყურეო საბჭოს წევრი</t>
  </si>
  <si>
    <t>არმან დუნაევი - სამეთვალყურეო საბჭოს დამოუკიდებელი წევრი</t>
  </si>
  <si>
    <t>ნანა ღვალაძე - სამეთვალყურეო საბჭოს დამოუკიდებელი წევრი</t>
  </si>
  <si>
    <t>ნიკოლოზ გეგუჩაძე - გენერალური დირექტორი</t>
  </si>
  <si>
    <t>კონსტანტინე გორდეზიანი - გენერალური დირექტორის მოადგილე</t>
  </si>
  <si>
    <t>შოთა ჭყოიძე - გენერალური დირექტორის მოადგილე</t>
  </si>
  <si>
    <t>მარინა ტანკაროვა- გენერალური დირექტორის მოადგილე</t>
  </si>
  <si>
    <t>თამარ გოდერძიშვილი- გენერალური დირექტორის მოადგილე</t>
  </si>
  <si>
    <t>სს "ყაზახეთის სახალხო ბანკი"</t>
  </si>
  <si>
    <t>ტიმურ ყულიბაევი</t>
  </si>
  <si>
    <t>დინარა ყულიბაევა</t>
  </si>
  <si>
    <t>3 Q 2019</t>
  </si>
  <si>
    <t>ევგენია შაიმერდენი - სამეთვალყურეო საბჭოს წევრი</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</si>
</sst>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5">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s>
  <fonts count="119">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i/>
      <sz val="11"/>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sz val="10"/>
      <color rgb="FF333333"/>
      <name val="Sylfaen"/>
      <family val="1"/>
    </font>
    <font>
      <i/>
      <sz val="10"/>
      <name val="Sylfaen"/>
      <family val="1"/>
    </font>
    <font>
      <i/>
      <sz val="10"/>
      <color theme="1"/>
      <name val="Sylfaen"/>
      <family val="1"/>
    </font>
    <font>
      <sz val="10"/>
      <name val="Calibri"/>
      <family val="2"/>
      <charset val="204"/>
      <scheme val="minor"/>
    </font>
    <font>
      <b/>
      <sz val="10"/>
      <name val="Calibri"/>
      <family val="2"/>
      <charset val="204"/>
      <scheme val="minor"/>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b/>
      <sz val="8"/>
      <name val="Sylfaen"/>
      <family val="1"/>
    </font>
    <font>
      <sz val="8"/>
      <name val="Sylfaen"/>
      <family val="1"/>
    </font>
    <font>
      <sz val="9"/>
      <color theme="1"/>
      <name val="Calibri"/>
      <family val="2"/>
      <scheme val="minor"/>
    </font>
    <font>
      <sz val="8"/>
      <color theme="1"/>
      <name val="Sylfaen"/>
      <family val="1"/>
    </font>
    <font>
      <b/>
      <i/>
      <u/>
      <sz val="8"/>
      <name val="Sylfaen"/>
      <family val="1"/>
    </font>
    <font>
      <sz val="10"/>
      <color theme="1"/>
      <name val="Calibri"/>
      <family val="1"/>
      <scheme val="minor"/>
    </font>
    <font>
      <b/>
      <sz val="10"/>
      <name val="Calibri"/>
      <family val="1"/>
      <scheme val="minor"/>
    </font>
    <font>
      <sz val="10"/>
      <name val="Calibri"/>
      <family val="1"/>
      <scheme val="minor"/>
    </font>
    <font>
      <b/>
      <sz val="9"/>
      <name val="Arial"/>
      <family val="2"/>
    </font>
    <font>
      <sz val="9"/>
      <name val="Arial"/>
      <family val="2"/>
    </font>
    <font>
      <sz val="9"/>
      <name val="Calibri"/>
      <family val="2"/>
    </font>
    <font>
      <b/>
      <sz val="9"/>
      <name val="Calibri"/>
      <family val="2"/>
    </font>
  </fonts>
  <fills count="81">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0000"/>
        <bgColor indexed="64"/>
      </patternFill>
    </fill>
    <fill>
      <patternFill patternType="solid">
        <fgColor theme="0" tint="-0.249977111117893"/>
        <bgColor indexed="64"/>
      </patternFill>
    </fill>
    <fill>
      <patternFill patternType="solid">
        <fgColor theme="0" tint="-4.9989318521683403E-2"/>
        <bgColor indexed="64"/>
      </patternFill>
    </fill>
  </fills>
  <borders count="142">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style="double">
        <color indexed="64"/>
      </bottom>
      <diagonal/>
    </border>
    <border>
      <left/>
      <right/>
      <top/>
      <bottom style="double">
        <color indexed="64"/>
      </bottom>
      <diagonal/>
    </border>
    <border>
      <left/>
      <right style="thin">
        <color theme="1" tint="0.34998626667073579"/>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top/>
      <bottom style="double">
        <color theme="1" tint="0.34998626667073579"/>
      </bottom>
      <diagonal/>
    </border>
    <border>
      <left/>
      <right/>
      <top/>
      <bottom style="double">
        <color theme="1" tint="0.34998626667073579"/>
      </bottom>
      <diagonal/>
    </border>
    <border>
      <left/>
      <right style="thin">
        <color theme="1" tint="0.34998626667073579"/>
      </right>
      <top/>
      <bottom style="double">
        <color theme="1" tint="0.34998626667073579"/>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top style="medium">
        <color theme="1" tint="0.34998626667073579"/>
      </top>
      <bottom style="thin">
        <color theme="1" tint="0.34998626667073579"/>
      </bottom>
      <diagonal/>
    </border>
    <border>
      <left/>
      <right style="thin">
        <color theme="1" tint="0.34998626667073579"/>
      </right>
      <top style="medium">
        <color theme="1" tint="0.34998626667073579"/>
      </top>
      <bottom style="thin">
        <color theme="1" tint="0.34998626667073579"/>
      </bottom>
      <diagonal/>
    </border>
    <border>
      <left style="thin">
        <color theme="1" tint="0.34998626667073579"/>
      </left>
      <right style="thin">
        <color theme="1" tint="0.34998626667073579"/>
      </right>
      <top/>
      <bottom style="thin">
        <color theme="1" tint="0.34998626667073579"/>
      </bottom>
      <diagonal/>
    </border>
    <border>
      <left style="thin">
        <color theme="1" tint="0.34998626667073579"/>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style="thin">
        <color theme="1" tint="0.34998626667073579"/>
      </right>
      <top style="double">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style="medium">
        <color indexed="64"/>
      </bottom>
      <diagonal/>
    </border>
    <border>
      <left style="thin">
        <color theme="1" tint="0.34998626667073579"/>
      </left>
      <right style="thin">
        <color theme="1" tint="0.34998626667073579"/>
      </right>
      <top/>
      <bottom style="medium">
        <color theme="1" tint="0.34998626667073579"/>
      </bottom>
      <diagonal/>
    </border>
    <border>
      <left style="thin">
        <color theme="1" tint="0.34998626667073579"/>
      </left>
      <right/>
      <top style="thin">
        <color theme="1" tint="0.34998626667073579"/>
      </top>
      <bottom style="double">
        <color theme="1" tint="0.34998626667073579"/>
      </bottom>
      <diagonal/>
    </border>
    <border>
      <left/>
      <right/>
      <top style="thin">
        <color theme="1" tint="0.34998626667073579"/>
      </top>
      <bottom style="double">
        <color theme="1" tint="0.34998626667073579"/>
      </bottom>
      <diagonal/>
    </border>
    <border>
      <left/>
      <right style="thin">
        <color theme="1" tint="0.34998626667073579"/>
      </right>
      <top style="thin">
        <color theme="1" tint="0.34998626667073579"/>
      </top>
      <bottom style="double">
        <color theme="1" tint="0.34998626667073579"/>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medium">
        <color indexed="64"/>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theme="1" tint="0.34998626667073579"/>
      </left>
      <right/>
      <top style="thin">
        <color indexed="64"/>
      </top>
      <bottom style="double">
        <color theme="1" tint="0.34998626667073579"/>
      </bottom>
      <diagonal/>
    </border>
    <border>
      <left/>
      <right/>
      <top style="thin">
        <color indexed="64"/>
      </top>
      <bottom style="double">
        <color theme="1" tint="0.34998626667073579"/>
      </bottom>
      <diagonal/>
    </border>
    <border>
      <left/>
      <right style="thin">
        <color theme="1" tint="0.34998626667073579"/>
      </right>
      <top style="thin">
        <color indexed="64"/>
      </top>
      <bottom style="double">
        <color theme="1" tint="0.34998626667073579"/>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s>
  <cellStyleXfs count="21413">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8" fillId="0" borderId="0"/>
    <xf numFmtId="0" fontId="8" fillId="0" borderId="0"/>
    <xf numFmtId="166" fontId="8" fillId="0" borderId="0" applyFont="0" applyFill="0" applyBorder="0" applyAlignment="0" applyProtection="0"/>
    <xf numFmtId="0" fontId="2" fillId="0" borderId="0"/>
    <xf numFmtId="0" fontId="8" fillId="0" borderId="0"/>
    <xf numFmtId="0" fontId="1" fillId="0" borderId="0"/>
    <xf numFmtId="9" fontId="1" fillId="0" borderId="0" applyFont="0" applyFill="0" applyBorder="0" applyAlignment="0" applyProtection="0"/>
    <xf numFmtId="0" fontId="2" fillId="0" borderId="0"/>
    <xf numFmtId="0" fontId="2" fillId="0" borderId="0"/>
    <xf numFmtId="0" fontId="11" fillId="0" borderId="0" applyNumberFormat="0" applyFill="0" applyBorder="0" applyAlignment="0" applyProtection="0">
      <alignment vertical="top"/>
      <protection locked="0"/>
    </xf>
    <xf numFmtId="0" fontId="27" fillId="0" borderId="0"/>
    <xf numFmtId="168" fontId="28" fillId="37" borderId="0"/>
    <xf numFmtId="169" fontId="28" fillId="37" borderId="0"/>
    <xf numFmtId="168" fontId="28" fillId="37" borderId="0"/>
    <xf numFmtId="0" fontId="29" fillId="38" borderId="0" applyNumberFormat="0" applyBorder="0" applyAlignment="0" applyProtection="0"/>
    <xf numFmtId="0" fontId="4" fillId="13"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0" fontId="29"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0" fontId="29" fillId="38" borderId="0" applyNumberFormat="0" applyBorder="0" applyAlignment="0" applyProtection="0"/>
    <xf numFmtId="0" fontId="29" fillId="39" borderId="0" applyNumberFormat="0" applyBorder="0" applyAlignment="0" applyProtection="0"/>
    <xf numFmtId="0" fontId="4" fillId="17"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0" fontId="29"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4" fillId="21"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0" fontId="29"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0" fontId="29" fillId="40" borderId="0" applyNumberFormat="0" applyBorder="0" applyAlignment="0" applyProtection="0"/>
    <xf numFmtId="0" fontId="29" fillId="41" borderId="0" applyNumberFormat="0" applyBorder="0" applyAlignment="0" applyProtection="0"/>
    <xf numFmtId="0" fontId="4" fillId="25"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0" fontId="29"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0" fontId="29" fillId="41" borderId="0" applyNumberFormat="0" applyBorder="0" applyAlignment="0" applyProtection="0"/>
    <xf numFmtId="0" fontId="29" fillId="42" borderId="0" applyNumberFormat="0" applyBorder="0" applyAlignment="0" applyProtection="0"/>
    <xf numFmtId="0" fontId="4" fillId="29"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0" fontId="29"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0" fontId="29" fillId="42" borderId="0" applyNumberFormat="0" applyBorder="0" applyAlignment="0" applyProtection="0"/>
    <xf numFmtId="0" fontId="29" fillId="43" borderId="0" applyNumberFormat="0" applyBorder="0" applyAlignment="0" applyProtection="0"/>
    <xf numFmtId="0" fontId="4" fillId="3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0" fontId="29"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0" fontId="29" fillId="43" borderId="0" applyNumberFormat="0" applyBorder="0" applyAlignment="0" applyProtection="0"/>
    <xf numFmtId="0" fontId="29" fillId="44" borderId="0" applyNumberFormat="0" applyBorder="0" applyAlignment="0" applyProtection="0"/>
    <xf numFmtId="0" fontId="4" fillId="1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0" fontId="29" fillId="4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0" fontId="29" fillId="44" borderId="0" applyNumberFormat="0" applyBorder="0" applyAlignment="0" applyProtection="0"/>
    <xf numFmtId="0" fontId="29" fillId="45" borderId="0" applyNumberFormat="0" applyBorder="0" applyAlignment="0" applyProtection="0"/>
    <xf numFmtId="0" fontId="4" fillId="18"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0" fontId="29"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0" fontId="29" fillId="45" borderId="0" applyNumberFormat="0" applyBorder="0" applyAlignment="0" applyProtection="0"/>
    <xf numFmtId="0" fontId="29" fillId="46" borderId="0" applyNumberFormat="0" applyBorder="0" applyAlignment="0" applyProtection="0"/>
    <xf numFmtId="0" fontId="4" fillId="22"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0" fontId="29" fillId="46"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0" fontId="29" fillId="46" borderId="0" applyNumberFormat="0" applyBorder="0" applyAlignment="0" applyProtection="0"/>
    <xf numFmtId="0" fontId="29" fillId="41" borderId="0" applyNumberFormat="0" applyBorder="0" applyAlignment="0" applyProtection="0"/>
    <xf numFmtId="0" fontId="4" fillId="26"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0" fontId="29"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0" fontId="29" fillId="41" borderId="0" applyNumberFormat="0" applyBorder="0" applyAlignment="0" applyProtection="0"/>
    <xf numFmtId="0" fontId="29" fillId="44" borderId="0" applyNumberFormat="0" applyBorder="0" applyAlignment="0" applyProtection="0"/>
    <xf numFmtId="0" fontId="4" fillId="30"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0" fontId="29"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0" fontId="29" fillId="44" borderId="0" applyNumberFormat="0" applyBorder="0" applyAlignment="0" applyProtection="0"/>
    <xf numFmtId="0" fontId="29" fillId="47" borderId="0" applyNumberFormat="0" applyBorder="0" applyAlignment="0" applyProtection="0"/>
    <xf numFmtId="0" fontId="4" fillId="34"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0" fontId="29" fillId="4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0" fontId="29" fillId="47" borderId="0" applyNumberFormat="0" applyBorder="0" applyAlignment="0" applyProtection="0"/>
    <xf numFmtId="0" fontId="31" fillId="48" borderId="0" applyNumberFormat="0" applyBorder="0" applyAlignment="0" applyProtection="0"/>
    <xf numFmtId="0" fontId="32" fillId="15"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0" fontId="31" fillId="48"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0" fontId="31" fillId="48" borderId="0" applyNumberFormat="0" applyBorder="0" applyAlignment="0" applyProtection="0"/>
    <xf numFmtId="0" fontId="31" fillId="45" borderId="0" applyNumberFormat="0" applyBorder="0" applyAlignment="0" applyProtection="0"/>
    <xf numFmtId="0" fontId="32" fillId="19"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0" fontId="31" fillId="45"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0" fontId="31" fillId="45" borderId="0" applyNumberFormat="0" applyBorder="0" applyAlignment="0" applyProtection="0"/>
    <xf numFmtId="0" fontId="31" fillId="46" borderId="0" applyNumberFormat="0" applyBorder="0" applyAlignment="0" applyProtection="0"/>
    <xf numFmtId="0" fontId="32" fillId="23"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0" fontId="31" fillId="46"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0" fontId="31" fillId="46" borderId="0" applyNumberFormat="0" applyBorder="0" applyAlignment="0" applyProtection="0"/>
    <xf numFmtId="0" fontId="31" fillId="49" borderId="0" applyNumberFormat="0" applyBorder="0" applyAlignment="0" applyProtection="0"/>
    <xf numFmtId="0" fontId="32" fillId="27"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0" fontId="31" fillId="49"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0" fontId="31" fillId="49" borderId="0" applyNumberFormat="0" applyBorder="0" applyAlignment="0" applyProtection="0"/>
    <xf numFmtId="0" fontId="31" fillId="50" borderId="0" applyNumberFormat="0" applyBorder="0" applyAlignment="0" applyProtection="0"/>
    <xf numFmtId="0" fontId="32" fillId="31"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0" fontId="31" fillId="50"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0" fontId="31" fillId="50" borderId="0" applyNumberFormat="0" applyBorder="0" applyAlignment="0" applyProtection="0"/>
    <xf numFmtId="0" fontId="31" fillId="51" borderId="0" applyNumberFormat="0" applyBorder="0" applyAlignment="0" applyProtection="0"/>
    <xf numFmtId="0" fontId="32" fillId="35"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0" fontId="31" fillId="51"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0" fontId="31" fillId="51"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31" fillId="53" borderId="0" applyNumberFormat="0" applyBorder="0" applyAlignment="0" applyProtection="0"/>
    <xf numFmtId="0" fontId="31" fillId="54" borderId="0" applyNumberFormat="0" applyBorder="0" applyAlignment="0" applyProtection="0"/>
    <xf numFmtId="0" fontId="32" fillId="12"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0" fontId="31" fillId="54"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29" fillId="55" borderId="0" applyNumberFormat="0" applyBorder="0" applyAlignment="0" applyProtection="0"/>
    <xf numFmtId="0" fontId="29" fillId="56" borderId="0" applyNumberFormat="0" applyBorder="0" applyAlignment="0" applyProtection="0"/>
    <xf numFmtId="0" fontId="31" fillId="57" borderId="0" applyNumberFormat="0" applyBorder="0" applyAlignment="0" applyProtection="0"/>
    <xf numFmtId="0" fontId="31" fillId="58" borderId="0" applyNumberFormat="0" applyBorder="0" applyAlignment="0" applyProtection="0"/>
    <xf numFmtId="0" fontId="32" fillId="16"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0" fontId="31" fillId="58"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29" fillId="55" borderId="0" applyNumberFormat="0" applyBorder="0" applyAlignment="0" applyProtection="0"/>
    <xf numFmtId="0" fontId="29" fillId="59" borderId="0" applyNumberFormat="0" applyBorder="0" applyAlignment="0" applyProtection="0"/>
    <xf numFmtId="0" fontId="31" fillId="56" borderId="0" applyNumberFormat="0" applyBorder="0" applyAlignment="0" applyProtection="0"/>
    <xf numFmtId="0" fontId="31" fillId="60" borderId="0" applyNumberFormat="0" applyBorder="0" applyAlignment="0" applyProtection="0"/>
    <xf numFmtId="0" fontId="32" fillId="2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0" fontId="31" fillId="6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0" fontId="31" fillId="60" borderId="0" applyNumberFormat="0" applyBorder="0" applyAlignment="0" applyProtection="0"/>
    <xf numFmtId="0" fontId="31" fillId="60" borderId="0" applyNumberFormat="0" applyBorder="0" applyAlignment="0" applyProtection="0"/>
    <xf numFmtId="0" fontId="31" fillId="60" borderId="0" applyNumberFormat="0" applyBorder="0" applyAlignment="0" applyProtection="0"/>
    <xf numFmtId="0" fontId="29" fillId="52" borderId="0" applyNumberFormat="0" applyBorder="0" applyAlignment="0" applyProtection="0"/>
    <xf numFmtId="0" fontId="29" fillId="56" borderId="0" applyNumberFormat="0" applyBorder="0" applyAlignment="0" applyProtection="0"/>
    <xf numFmtId="0" fontId="31" fillId="56" borderId="0" applyNumberFormat="0" applyBorder="0" applyAlignment="0" applyProtection="0"/>
    <xf numFmtId="0" fontId="31" fillId="49" borderId="0" applyNumberFormat="0" applyBorder="0" applyAlignment="0" applyProtection="0"/>
    <xf numFmtId="0" fontId="32" fillId="24"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0" fontId="31" fillId="49"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29" fillId="61" borderId="0" applyNumberFormat="0" applyBorder="0" applyAlignment="0" applyProtection="0"/>
    <xf numFmtId="0" fontId="29" fillId="52" borderId="0" applyNumberFormat="0" applyBorder="0" applyAlignment="0" applyProtection="0"/>
    <xf numFmtId="0" fontId="31" fillId="53" borderId="0" applyNumberFormat="0" applyBorder="0" applyAlignment="0" applyProtection="0"/>
    <xf numFmtId="0" fontId="31" fillId="50" borderId="0" applyNumberFormat="0" applyBorder="0" applyAlignment="0" applyProtection="0"/>
    <xf numFmtId="0" fontId="32" fillId="28"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0" fontId="31" fillId="50"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29" fillId="55" borderId="0" applyNumberFormat="0" applyBorder="0" applyAlignment="0" applyProtection="0"/>
    <xf numFmtId="0" fontId="29" fillId="62" borderId="0" applyNumberFormat="0" applyBorder="0" applyAlignment="0" applyProtection="0"/>
    <xf numFmtId="0" fontId="31" fillId="62" borderId="0" applyNumberFormat="0" applyBorder="0" applyAlignment="0" applyProtection="0"/>
    <xf numFmtId="0" fontId="31" fillId="63" borderId="0" applyNumberFormat="0" applyBorder="0" applyAlignment="0" applyProtection="0"/>
    <xf numFmtId="0" fontId="32" fillId="32"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0" fontId="31" fillId="63"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0" fontId="34" fillId="39" borderId="0" applyNumberFormat="0" applyBorder="0" applyAlignment="0" applyProtection="0"/>
    <xf numFmtId="0" fontId="35" fillId="6"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0" fontId="34" fillId="39"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0" fontId="34" fillId="39" borderId="0" applyNumberFormat="0" applyBorder="0" applyAlignment="0" applyProtection="0"/>
    <xf numFmtId="170" fontId="37"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1" fontId="39" fillId="0" borderId="0" applyFill="0" applyBorder="0" applyAlignment="0"/>
    <xf numFmtId="171" fontId="39"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2" fontId="39" fillId="0" borderId="0" applyFill="0" applyBorder="0" applyAlignment="0"/>
    <xf numFmtId="173" fontId="39" fillId="0" borderId="0" applyFill="0" applyBorder="0" applyAlignment="0"/>
    <xf numFmtId="174" fontId="39" fillId="0" borderId="0" applyFill="0" applyBorder="0" applyAlignment="0"/>
    <xf numFmtId="175"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8" fontId="42"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8" fontId="42"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9" fontId="42"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0" fontId="40" fillId="64" borderId="44" applyNumberFormat="0" applyAlignment="0" applyProtection="0"/>
    <xf numFmtId="0" fontId="43" fillId="65" borderId="45" applyNumberFormat="0" applyAlignment="0" applyProtection="0"/>
    <xf numFmtId="0" fontId="44" fillId="10" borderId="40"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0" fontId="43"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0" fontId="44" fillId="10" borderId="40"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0" fontId="43" fillId="65" borderId="45"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3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quotePrefix="1">
      <protection locked="0"/>
    </xf>
    <xf numFmtId="43" fontId="29" fillId="0" borderId="0" applyFont="0" applyFill="0" applyBorder="0" applyAlignment="0" applyProtection="0"/>
    <xf numFmtId="43" fontId="2" fillId="0" borderId="0" quotePrefix="1">
      <protection locked="0"/>
    </xf>
    <xf numFmtId="43" fontId="29"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7" fillId="0" borderId="0"/>
    <xf numFmtId="172" fontId="39"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7" fillId="0" borderId="0"/>
    <xf numFmtId="14" fontId="48" fillId="0" borderId="0" applyFill="0" applyBorder="0" applyAlignment="0"/>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0" applyFont="0" applyFill="0" applyBorder="0" applyAlignment="0" applyProtection="0"/>
    <xf numFmtId="180" fontId="2" fillId="0" borderId="0" applyFont="0" applyFill="0" applyBorder="0" applyAlignment="0" applyProtection="0"/>
    <xf numFmtId="0" fontId="49" fillId="66" borderId="0" applyNumberFormat="0" applyBorder="0" applyAlignment="0" applyProtection="0"/>
    <xf numFmtId="0" fontId="49" fillId="67" borderId="0" applyNumberFormat="0" applyBorder="0" applyAlignment="0" applyProtection="0"/>
    <xf numFmtId="0" fontId="49" fillId="68" borderId="0" applyNumberFormat="0" applyBorder="0" applyAlignment="0" applyProtection="0"/>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0" fontId="50" fillId="0" borderId="0" applyNumberFormat="0" applyFill="0" applyBorder="0" applyAlignment="0" applyProtection="0"/>
    <xf numFmtId="168" fontId="2" fillId="0" borderId="0"/>
    <xf numFmtId="0" fontId="2" fillId="0" borderId="0"/>
    <xf numFmtId="168" fontId="2" fillId="0" borderId="0"/>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53" fillId="40" borderId="0" applyNumberFormat="0" applyBorder="0" applyAlignment="0" applyProtection="0"/>
    <xf numFmtId="0" fontId="54" fillId="5"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0" fontId="53" fillId="40"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0" fontId="53" fillId="40" borderId="0" applyNumberFormat="0" applyBorder="0" applyAlignment="0" applyProtection="0"/>
    <xf numFmtId="0" fontId="2" fillId="69" borderId="3" applyNumberFormat="0" applyFont="0" applyBorder="0" applyProtection="0">
      <alignment horizontal="center" vertical="center"/>
    </xf>
    <xf numFmtId="0" fontId="56" fillId="0" borderId="34" applyNumberFormat="0" applyAlignment="0" applyProtection="0">
      <alignment horizontal="left" vertical="center"/>
    </xf>
    <xf numFmtId="0" fontId="56" fillId="0" borderId="34" applyNumberFormat="0" applyAlignment="0" applyProtection="0">
      <alignment horizontal="left" vertical="center"/>
    </xf>
    <xf numFmtId="168" fontId="56" fillId="0" borderId="34" applyNumberFormat="0" applyAlignment="0" applyProtection="0">
      <alignment horizontal="left" vertical="center"/>
    </xf>
    <xf numFmtId="0" fontId="56" fillId="0" borderId="9">
      <alignment horizontal="left" vertical="center"/>
    </xf>
    <xf numFmtId="0" fontId="56" fillId="0" borderId="9">
      <alignment horizontal="left" vertical="center"/>
    </xf>
    <xf numFmtId="168" fontId="56" fillId="0" borderId="9">
      <alignment horizontal="left" vertical="center"/>
    </xf>
    <xf numFmtId="0" fontId="57" fillId="0" borderId="47" applyNumberFormat="0" applyFill="0" applyAlignment="0" applyProtection="0"/>
    <xf numFmtId="169" fontId="57" fillId="0" borderId="47" applyNumberFormat="0" applyFill="0" applyAlignment="0" applyProtection="0"/>
    <xf numFmtId="0"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0" fontId="57" fillId="0" borderId="47" applyNumberFormat="0" applyFill="0" applyAlignment="0" applyProtection="0"/>
    <xf numFmtId="0" fontId="58" fillId="0" borderId="48" applyNumberFormat="0" applyFill="0" applyAlignment="0" applyProtection="0"/>
    <xf numFmtId="169" fontId="58" fillId="0" borderId="48" applyNumberFormat="0" applyFill="0" applyAlignment="0" applyProtection="0"/>
    <xf numFmtId="0"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0" fontId="58" fillId="0" borderId="48" applyNumberFormat="0" applyFill="0" applyAlignment="0" applyProtection="0"/>
    <xf numFmtId="0" fontId="59" fillId="0" borderId="49" applyNumberFormat="0" applyFill="0" applyAlignment="0" applyProtection="0"/>
    <xf numFmtId="169" fontId="59" fillId="0" borderId="49" applyNumberFormat="0" applyFill="0" applyAlignment="0" applyProtection="0"/>
    <xf numFmtId="0" fontId="59" fillId="0" borderId="49" applyNumberFormat="0" applyFill="0" applyAlignment="0" applyProtection="0"/>
    <xf numFmtId="168" fontId="59" fillId="0" borderId="49" applyNumberFormat="0" applyFill="0" applyAlignment="0" applyProtection="0"/>
    <xf numFmtId="0" fontId="59" fillId="0" borderId="49" applyNumberFormat="0" applyFill="0" applyAlignment="0" applyProtection="0"/>
    <xf numFmtId="168" fontId="59" fillId="0" borderId="49" applyNumberFormat="0" applyFill="0" applyAlignment="0" applyProtection="0"/>
    <xf numFmtId="0" fontId="59" fillId="0" borderId="49" applyNumberFormat="0" applyFill="0" applyAlignment="0" applyProtection="0"/>
    <xf numFmtId="0"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0" fontId="59" fillId="0" borderId="49" applyNumberFormat="0" applyFill="0" applyAlignment="0" applyProtection="0"/>
    <xf numFmtId="0" fontId="59" fillId="0" borderId="0" applyNumberFormat="0" applyFill="0" applyBorder="0" applyAlignment="0" applyProtection="0"/>
    <xf numFmtId="169" fontId="59" fillId="0" borderId="0" applyNumberFormat="0" applyFill="0" applyBorder="0" applyAlignment="0" applyProtection="0"/>
    <xf numFmtId="0"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0" fontId="59" fillId="0" borderId="0" applyNumberFormat="0" applyFill="0" applyBorder="0" applyAlignment="0" applyProtection="0"/>
    <xf numFmtId="37" fontId="60" fillId="0" borderId="0"/>
    <xf numFmtId="168" fontId="61" fillId="0" borderId="0"/>
    <xf numFmtId="0" fontId="61" fillId="0" borderId="0"/>
    <xf numFmtId="168" fontId="61" fillId="0" borderId="0"/>
    <xf numFmtId="168" fontId="56" fillId="0" borderId="0"/>
    <xf numFmtId="0" fontId="56" fillId="0" borderId="0"/>
    <xf numFmtId="168" fontId="56" fillId="0" borderId="0"/>
    <xf numFmtId="168" fontId="62" fillId="0" borderId="0"/>
    <xf numFmtId="0" fontId="62" fillId="0" borderId="0"/>
    <xf numFmtId="168" fontId="62" fillId="0" borderId="0"/>
    <xf numFmtId="168" fontId="63" fillId="0" borderId="0"/>
    <xf numFmtId="0" fontId="63" fillId="0" borderId="0"/>
    <xf numFmtId="168" fontId="63" fillId="0" borderId="0"/>
    <xf numFmtId="168" fontId="64" fillId="0" borderId="0"/>
    <xf numFmtId="0" fontId="64" fillId="0" borderId="0"/>
    <xf numFmtId="168" fontId="64" fillId="0" borderId="0"/>
    <xf numFmtId="168" fontId="65" fillId="0" borderId="0"/>
    <xf numFmtId="0" fontId="65" fillId="0" borderId="0"/>
    <xf numFmtId="168" fontId="65" fillId="0" borderId="0"/>
    <xf numFmtId="0" fontId="64"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66" fillId="0" borderId="0" applyNumberFormat="0" applyFill="0" applyBorder="0" applyAlignment="0" applyProtection="0">
      <alignment vertical="top"/>
      <protection locked="0"/>
    </xf>
    <xf numFmtId="169" fontId="66" fillId="0" borderId="0" applyNumberFormat="0" applyFill="0" applyBorder="0" applyAlignment="0" applyProtection="0">
      <alignment vertical="top"/>
      <protection locked="0"/>
    </xf>
    <xf numFmtId="168" fontId="66" fillId="0" borderId="0" applyNumberFormat="0" applyFill="0" applyBorder="0" applyAlignment="0" applyProtection="0">
      <alignment vertical="top"/>
      <protection locked="0"/>
    </xf>
    <xf numFmtId="168" fontId="67" fillId="0" borderId="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8" fontId="70"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8" fontId="70"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9" fontId="70"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0" fontId="68" fillId="43" borderId="44" applyNumberFormat="0" applyAlignment="0" applyProtection="0"/>
    <xf numFmtId="3" fontId="2" fillId="72" borderId="3" applyFont="0">
      <alignment horizontal="right" vertical="center"/>
      <protection locked="0"/>
    </xf>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0" fontId="71" fillId="0" borderId="50" applyNumberFormat="0" applyFill="0" applyAlignment="0" applyProtection="0"/>
    <xf numFmtId="0" fontId="72" fillId="0" borderId="39"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0" fontId="71" fillId="0" borderId="50"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0" fontId="71" fillId="0" borderId="50"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74" fillId="73" borderId="0" applyNumberFormat="0" applyBorder="0" applyAlignment="0" applyProtection="0"/>
    <xf numFmtId="0" fontId="75" fillId="7"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0" fontId="74" fillId="73"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0" fontId="74" fillId="73" borderId="0" applyNumberFormat="0" applyBorder="0" applyAlignment="0" applyProtection="0"/>
    <xf numFmtId="1" fontId="77" fillId="0" borderId="0" applyProtection="0"/>
    <xf numFmtId="168" fontId="28" fillId="0" borderId="51"/>
    <xf numFmtId="169" fontId="28" fillId="0" borderId="51"/>
    <xf numFmtId="168" fontId="28" fillId="0" borderId="51"/>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78" fillId="0" borderId="0"/>
    <xf numFmtId="181" fontId="2" fillId="0" borderId="0"/>
    <xf numFmtId="179" fontId="30"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9" fillId="0" borderId="0"/>
    <xf numFmtId="0" fontId="79" fillId="0" borderId="0"/>
    <xf numFmtId="0" fontId="78" fillId="0" borderId="0"/>
    <xf numFmtId="179" fontId="30" fillId="0" borderId="0"/>
    <xf numFmtId="179" fontId="2" fillId="0" borderId="0"/>
    <xf numFmtId="179" fontId="2" fillId="0" borderId="0"/>
    <xf numFmtId="0" fontId="2" fillId="0" borderId="0"/>
    <xf numFmtId="0" fontId="2"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30"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9"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30" fillId="0" borderId="0"/>
    <xf numFmtId="0" fontId="30" fillId="0" borderId="0"/>
    <xf numFmtId="168" fontId="30" fillId="0" borderId="0"/>
    <xf numFmtId="0" fontId="30"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0" fillId="0" borderId="0"/>
    <xf numFmtId="168" fontId="30" fillId="0" borderId="0"/>
    <xf numFmtId="0" fontId="30" fillId="0" borderId="0"/>
    <xf numFmtId="0" fontId="30" fillId="0" borderId="0"/>
    <xf numFmtId="0" fontId="2"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9" fillId="0" borderId="0"/>
    <xf numFmtId="179" fontId="30" fillId="0" borderId="0"/>
    <xf numFmtId="179" fontId="30"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30" fillId="0" borderId="0"/>
    <xf numFmtId="179" fontId="30" fillId="0" borderId="0"/>
    <xf numFmtId="179" fontId="30" fillId="0" borderId="0"/>
    <xf numFmtId="179"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0" fillId="0" borderId="0"/>
    <xf numFmtId="179" fontId="2"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30"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30" fillId="0" borderId="0"/>
    <xf numFmtId="0" fontId="2" fillId="0" borderId="0"/>
    <xf numFmtId="0" fontId="29" fillId="0" borderId="0"/>
    <xf numFmtId="168" fontId="27" fillId="0" borderId="0"/>
    <xf numFmtId="0" fontId="2" fillId="0" borderId="0"/>
    <xf numFmtId="0" fontId="1" fillId="0" borderId="0"/>
    <xf numFmtId="0" fontId="1"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179" fontId="2" fillId="0" borderId="0"/>
    <xf numFmtId="0" fontId="30" fillId="0" borderId="0"/>
    <xf numFmtId="0" fontId="30" fillId="0" borderId="0"/>
    <xf numFmtId="168" fontId="27" fillId="0" borderId="0"/>
    <xf numFmtId="0" fontId="67" fillId="0" borderId="0"/>
    <xf numFmtId="0" fontId="2" fillId="0" borderId="0"/>
    <xf numFmtId="168" fontId="27" fillId="0" borderId="0"/>
    <xf numFmtId="0" fontId="1"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168" fontId="27" fillId="0" borderId="0"/>
    <xf numFmtId="168" fontId="27" fillId="0" borderId="0"/>
    <xf numFmtId="0" fontId="1" fillId="0" borderId="0"/>
    <xf numFmtId="179" fontId="30" fillId="0" borderId="0"/>
    <xf numFmtId="179" fontId="30" fillId="0" borderId="0"/>
    <xf numFmtId="179" fontId="2" fillId="0" borderId="0"/>
    <xf numFmtId="0" fontId="2" fillId="0" borderId="0"/>
    <xf numFmtId="179" fontId="2" fillId="0" borderId="0"/>
    <xf numFmtId="0" fontId="2" fillId="0" borderId="0"/>
    <xf numFmtId="179" fontId="2" fillId="0" borderId="0"/>
    <xf numFmtId="0" fontId="2" fillId="0" borderId="0"/>
    <xf numFmtId="0" fontId="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0" fontId="2" fillId="0" borderId="0"/>
    <xf numFmtId="0" fontId="2" fillId="0" borderId="0"/>
    <xf numFmtId="0" fontId="30" fillId="0" borderId="0"/>
    <xf numFmtId="168" fontId="27" fillId="0" borderId="0"/>
    <xf numFmtId="168" fontId="27" fillId="0" borderId="0"/>
    <xf numFmtId="0" fontId="1" fillId="0" borderId="0"/>
    <xf numFmtId="179" fontId="30" fillId="0" borderId="0"/>
    <xf numFmtId="179" fontId="30" fillId="0" borderId="0"/>
    <xf numFmtId="0" fontId="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179" fontId="30"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8" fillId="0" borderId="0"/>
    <xf numFmtId="179" fontId="30"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79" fontId="2"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8"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8"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8"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179" fontId="28" fillId="0" borderId="0"/>
    <xf numFmtId="0" fontId="8"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179" fontId="8" fillId="0" borderId="0"/>
    <xf numFmtId="0" fontId="28" fillId="0" borderId="0"/>
    <xf numFmtId="179" fontId="28" fillId="0" borderId="0"/>
    <xf numFmtId="0" fontId="28" fillId="0" borderId="0"/>
    <xf numFmtId="0" fontId="2" fillId="0" borderId="0"/>
    <xf numFmtId="0" fontId="28"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8" fillId="0" borderId="0"/>
    <xf numFmtId="179" fontId="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8" fillId="0" borderId="0"/>
    <xf numFmtId="0" fontId="28" fillId="0" borderId="0"/>
    <xf numFmtId="168" fontId="28" fillId="0" borderId="0"/>
    <xf numFmtId="0" fontId="78"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8" fillId="0" borderId="0"/>
    <xf numFmtId="0" fontId="8" fillId="0" borderId="0"/>
    <xf numFmtId="0" fontId="78" fillId="0" borderId="0"/>
    <xf numFmtId="168" fontId="8" fillId="0" borderId="0"/>
    <xf numFmtId="0" fontId="78" fillId="0" borderId="0"/>
    <xf numFmtId="168" fontId="8" fillId="0" borderId="0"/>
    <xf numFmtId="0" fontId="78"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179" fontId="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179" fontId="2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179" fontId="2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179" fontId="28" fillId="0" borderId="0"/>
    <xf numFmtId="179" fontId="28"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46" fillId="0" borderId="0"/>
    <xf numFmtId="0" fontId="2" fillId="0" borderId="0"/>
    <xf numFmtId="0" fontId="78" fillId="0" borderId="0"/>
    <xf numFmtId="168" fontId="46"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0" fontId="2"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79" fontId="2"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169" fontId="2"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68"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xf numFmtId="168" fontId="2" fillId="0" borderId="0"/>
    <xf numFmtId="0" fontId="78"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68"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2" fillId="0" borderId="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168" fontId="2" fillId="0" borderId="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9" fillId="74" borderId="52" applyNumberFormat="0" applyFont="0" applyAlignment="0" applyProtection="0"/>
    <xf numFmtId="168" fontId="2" fillId="0" borderId="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169" fontId="2" fillId="0" borderId="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 fillId="0" borderId="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169"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168" fontId="2" fillId="0" borderId="0"/>
    <xf numFmtId="168" fontId="2" fillId="0" borderId="0"/>
    <xf numFmtId="0" fontId="2"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83"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84" fillId="0" borderId="0"/>
    <xf numFmtId="0" fontId="84" fillId="0" borderId="0"/>
    <xf numFmtId="168" fontId="84" fillId="0" borderId="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8" fontId="87"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8" fontId="87"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9" fontId="87"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0" fontId="85" fillId="64" borderId="53" applyNumberFormat="0" applyAlignment="0" applyProtection="0"/>
    <xf numFmtId="0" fontId="27" fillId="0" borderId="0"/>
    <xf numFmtId="175" fontId="39" fillId="0" borderId="0" applyFont="0" applyFill="0" applyBorder="0" applyAlignment="0" applyProtection="0"/>
    <xf numFmtId="186" fontId="3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88"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168" fontId="2" fillId="0" borderId="0"/>
    <xf numFmtId="0" fontId="2" fillId="0" borderId="0"/>
    <xf numFmtId="168" fontId="2" fillId="0" borderId="0"/>
    <xf numFmtId="187" fontId="67" fillId="0" borderId="3" applyNumberFormat="0">
      <alignment horizontal="center" vertical="top" wrapText="1"/>
    </xf>
    <xf numFmtId="0" fontId="89"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90" fillId="0" borderId="0"/>
    <xf numFmtId="0" fontId="27" fillId="0" borderId="0"/>
    <xf numFmtId="0" fontId="91" fillId="0" borderId="0"/>
    <xf numFmtId="0" fontId="91" fillId="0" borderId="0"/>
    <xf numFmtId="168" fontId="27" fillId="0" borderId="0"/>
    <xf numFmtId="168" fontId="27" fillId="0" borderId="0"/>
    <xf numFmtId="0" fontId="92" fillId="0" borderId="0"/>
    <xf numFmtId="0" fontId="93" fillId="0" borderId="0"/>
    <xf numFmtId="0" fontId="92" fillId="0" borderId="0"/>
    <xf numFmtId="0" fontId="92" fillId="0" borderId="0"/>
    <xf numFmtId="0" fontId="92" fillId="0" borderId="0"/>
    <xf numFmtId="0" fontId="92" fillId="0" borderId="0"/>
    <xf numFmtId="0" fontId="92" fillId="0" borderId="0"/>
    <xf numFmtId="49" fontId="48" fillId="0" borderId="0" applyFill="0" applyBorder="0" applyAlignment="0"/>
    <xf numFmtId="189" fontId="39" fillId="0" borderId="0" applyFill="0" applyBorder="0" applyAlignment="0"/>
    <xf numFmtId="190" fontId="39" fillId="0" borderId="0" applyFill="0" applyBorder="0" applyAlignment="0"/>
    <xf numFmtId="0" fontId="94" fillId="0" borderId="0">
      <alignment horizontal="center" vertical="top"/>
    </xf>
    <xf numFmtId="0" fontId="95" fillId="0" borderId="0" applyNumberFormat="0" applyFill="0" applyBorder="0" applyAlignment="0" applyProtection="0"/>
    <xf numFmtId="169" fontId="95" fillId="0" borderId="0" applyNumberFormat="0" applyFill="0" applyBorder="0" applyAlignment="0" applyProtection="0"/>
    <xf numFmtId="0"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0" fontId="95" fillId="0" borderId="0" applyNumberFormat="0" applyFill="0" applyBorder="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8" fontId="96"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8" fontId="96"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9" fontId="96"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0" fontId="49" fillId="0" borderId="54" applyNumberFormat="0" applyFill="0" applyAlignment="0" applyProtection="0"/>
    <xf numFmtId="0" fontId="27" fillId="0" borderId="55"/>
    <xf numFmtId="185" fontId="83"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8" fillId="0" borderId="0" applyFont="0" applyFill="0" applyBorder="0" applyAlignment="0" applyProtection="0"/>
    <xf numFmtId="192" fontId="2" fillId="0" borderId="0" applyFont="0" applyFill="0" applyBorder="0" applyAlignment="0" applyProtection="0"/>
    <xf numFmtId="0" fontId="97" fillId="0" borderId="0" applyNumberFormat="0" applyFill="0" applyBorder="0" applyAlignment="0" applyProtection="0"/>
    <xf numFmtId="0" fontId="26"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0" fontId="97"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0" fontId="97" fillId="0" borderId="0" applyNumberFormat="0" applyFill="0" applyBorder="0" applyAlignment="0" applyProtection="0"/>
    <xf numFmtId="1" fontId="99" fillId="0" borderId="0" applyFill="0" applyProtection="0">
      <alignment horizontal="right"/>
    </xf>
    <xf numFmtId="42" fontId="100" fillId="0" borderId="0" applyFont="0" applyFill="0" applyBorder="0" applyAlignment="0" applyProtection="0"/>
    <xf numFmtId="44" fontId="100" fillId="0" borderId="0" applyFont="0" applyFill="0" applyBorder="0" applyAlignment="0" applyProtection="0"/>
    <xf numFmtId="0" fontId="101" fillId="0" borderId="0"/>
    <xf numFmtId="0" fontId="102" fillId="0" borderId="0"/>
    <xf numFmtId="38" fontId="28" fillId="0" borderId="0" applyFont="0" applyFill="0" applyBorder="0" applyAlignment="0" applyProtection="0"/>
    <xf numFmtId="40" fontId="28" fillId="0" borderId="0" applyFont="0" applyFill="0" applyBorder="0" applyAlignment="0" applyProtection="0"/>
    <xf numFmtId="41" fontId="100" fillId="0" borderId="0" applyFont="0" applyFill="0" applyBorder="0" applyAlignment="0" applyProtection="0"/>
    <xf numFmtId="43" fontId="100" fillId="0" borderId="0" applyFont="0" applyFill="0" applyBorder="0" applyAlignment="0" applyProtection="0"/>
    <xf numFmtId="0" fontId="2" fillId="0" borderId="0"/>
    <xf numFmtId="9" fontId="1" fillId="0" borderId="0" applyFont="0" applyFill="0" applyBorder="0" applyAlignment="0" applyProtection="0"/>
    <xf numFmtId="0" fontId="49" fillId="0" borderId="125" applyNumberFormat="0" applyFill="0" applyAlignment="0" applyProtection="0"/>
    <xf numFmtId="168" fontId="96" fillId="0" borderId="125" applyNumberFormat="0" applyFill="0" applyAlignment="0" applyProtection="0"/>
    <xf numFmtId="169" fontId="96" fillId="0" borderId="125" applyNumberFormat="0" applyFill="0" applyAlignment="0" applyProtection="0"/>
    <xf numFmtId="168" fontId="96" fillId="0" borderId="125" applyNumberFormat="0" applyFill="0" applyAlignment="0" applyProtection="0"/>
    <xf numFmtId="168" fontId="96" fillId="0" borderId="125" applyNumberFormat="0" applyFill="0" applyAlignment="0" applyProtection="0"/>
    <xf numFmtId="169" fontId="96" fillId="0" borderId="125" applyNumberFormat="0" applyFill="0" applyAlignment="0" applyProtection="0"/>
    <xf numFmtId="168" fontId="96" fillId="0" borderId="125" applyNumberFormat="0" applyFill="0" applyAlignment="0" applyProtection="0"/>
    <xf numFmtId="168" fontId="96" fillId="0" borderId="125" applyNumberFormat="0" applyFill="0" applyAlignment="0" applyProtection="0"/>
    <xf numFmtId="169" fontId="96" fillId="0" borderId="125" applyNumberFormat="0" applyFill="0" applyAlignment="0" applyProtection="0"/>
    <xf numFmtId="168" fontId="96" fillId="0" borderId="125" applyNumberFormat="0" applyFill="0" applyAlignment="0" applyProtection="0"/>
    <xf numFmtId="168" fontId="96" fillId="0" borderId="125" applyNumberFormat="0" applyFill="0" applyAlignment="0" applyProtection="0"/>
    <xf numFmtId="169" fontId="96" fillId="0" borderId="125" applyNumberFormat="0" applyFill="0" applyAlignment="0" applyProtection="0"/>
    <xf numFmtId="168" fontId="96"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169" fontId="96"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168" fontId="96"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168" fontId="96"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188" fontId="2" fillId="70" borderId="119" applyFont="0">
      <alignment horizontal="right" vertical="center"/>
    </xf>
    <xf numFmtId="3" fontId="2" fillId="70" borderId="119" applyFont="0">
      <alignment horizontal="right" vertical="center"/>
    </xf>
    <xf numFmtId="0" fontId="85" fillId="64" borderId="124" applyNumberFormat="0" applyAlignment="0" applyProtection="0"/>
    <xf numFmtId="168" fontId="87" fillId="64" borderId="124" applyNumberFormat="0" applyAlignment="0" applyProtection="0"/>
    <xf numFmtId="169" fontId="87" fillId="64" borderId="124" applyNumberFormat="0" applyAlignment="0" applyProtection="0"/>
    <xf numFmtId="168" fontId="87" fillId="64" borderId="124" applyNumberFormat="0" applyAlignment="0" applyProtection="0"/>
    <xf numFmtId="168" fontId="87" fillId="64" borderId="124" applyNumberFormat="0" applyAlignment="0" applyProtection="0"/>
    <xf numFmtId="169" fontId="87" fillId="64" borderId="124" applyNumberFormat="0" applyAlignment="0" applyProtection="0"/>
    <xf numFmtId="168" fontId="87" fillId="64" borderId="124" applyNumberFormat="0" applyAlignment="0" applyProtection="0"/>
    <xf numFmtId="168" fontId="87" fillId="64" borderId="124" applyNumberFormat="0" applyAlignment="0" applyProtection="0"/>
    <xf numFmtId="169" fontId="87" fillId="64" borderId="124" applyNumberFormat="0" applyAlignment="0" applyProtection="0"/>
    <xf numFmtId="168" fontId="87" fillId="64" borderId="124" applyNumberFormat="0" applyAlignment="0" applyProtection="0"/>
    <xf numFmtId="168" fontId="87" fillId="64" borderId="124" applyNumberFormat="0" applyAlignment="0" applyProtection="0"/>
    <xf numFmtId="169" fontId="87" fillId="64" borderId="124" applyNumberFormat="0" applyAlignment="0" applyProtection="0"/>
    <xf numFmtId="168" fontId="87"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169" fontId="87"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168" fontId="87"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168" fontId="87"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3" fontId="2" fillId="75" borderId="119" applyFont="0">
      <alignment horizontal="right" vertical="center"/>
      <protection locked="0"/>
    </xf>
    <xf numFmtId="0" fontId="2"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 fillId="74" borderId="123" applyNumberFormat="0" applyFont="0" applyAlignment="0" applyProtection="0"/>
    <xf numFmtId="0" fontId="29"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3" fontId="2" fillId="72" borderId="119" applyFont="0">
      <alignment horizontal="right" vertical="center"/>
      <protection locked="0"/>
    </xf>
    <xf numFmtId="0" fontId="68" fillId="43" borderId="122" applyNumberFormat="0" applyAlignment="0" applyProtection="0"/>
    <xf numFmtId="168" fontId="70" fillId="43" borderId="122" applyNumberFormat="0" applyAlignment="0" applyProtection="0"/>
    <xf numFmtId="169" fontId="70" fillId="43" borderId="122" applyNumberFormat="0" applyAlignment="0" applyProtection="0"/>
    <xf numFmtId="168" fontId="70" fillId="43" borderId="122" applyNumberFormat="0" applyAlignment="0" applyProtection="0"/>
    <xf numFmtId="168" fontId="70" fillId="43" borderId="122" applyNumberFormat="0" applyAlignment="0" applyProtection="0"/>
    <xf numFmtId="169" fontId="70" fillId="43" borderId="122" applyNumberFormat="0" applyAlignment="0" applyProtection="0"/>
    <xf numFmtId="168" fontId="70" fillId="43" borderId="122" applyNumberFormat="0" applyAlignment="0" applyProtection="0"/>
    <xf numFmtId="168" fontId="70" fillId="43" borderId="122" applyNumberFormat="0" applyAlignment="0" applyProtection="0"/>
    <xf numFmtId="169" fontId="70" fillId="43" borderId="122" applyNumberFormat="0" applyAlignment="0" applyProtection="0"/>
    <xf numFmtId="168" fontId="70" fillId="43" borderId="122" applyNumberFormat="0" applyAlignment="0" applyProtection="0"/>
    <xf numFmtId="168" fontId="70" fillId="43" borderId="122" applyNumberFormat="0" applyAlignment="0" applyProtection="0"/>
    <xf numFmtId="169" fontId="70" fillId="43" borderId="122" applyNumberFormat="0" applyAlignment="0" applyProtection="0"/>
    <xf numFmtId="168" fontId="70"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169" fontId="70"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168" fontId="70"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168" fontId="70"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2" fillId="71" borderId="120" applyNumberFormat="0" applyFont="0" applyBorder="0" applyProtection="0">
      <alignment horizontal="left" vertical="center"/>
    </xf>
    <xf numFmtId="9" fontId="2" fillId="71" borderId="119" applyFont="0" applyProtection="0">
      <alignment horizontal="right" vertical="center"/>
    </xf>
    <xf numFmtId="3" fontId="2" fillId="71" borderId="119" applyFont="0" applyProtection="0">
      <alignment horizontal="right" vertical="center"/>
    </xf>
    <xf numFmtId="0" fontId="64" fillId="70" borderId="120" applyFont="0" applyBorder="0">
      <alignment horizontal="center" wrapText="1"/>
    </xf>
    <xf numFmtId="168" fontId="56" fillId="0" borderId="117">
      <alignment horizontal="left" vertical="center"/>
    </xf>
    <xf numFmtId="0" fontId="56" fillId="0" borderId="117">
      <alignment horizontal="left" vertical="center"/>
    </xf>
    <xf numFmtId="0" fontId="56" fillId="0" borderId="117">
      <alignment horizontal="left" vertical="center"/>
    </xf>
    <xf numFmtId="0" fontId="2" fillId="69" borderId="119" applyNumberFormat="0" applyFont="0" applyBorder="0" applyProtection="0">
      <alignment horizontal="center" vertical="center"/>
    </xf>
    <xf numFmtId="0" fontId="38" fillId="0" borderId="119" applyNumberFormat="0" applyAlignment="0">
      <alignment horizontal="right"/>
      <protection locked="0"/>
    </xf>
    <xf numFmtId="0" fontId="38" fillId="0" borderId="119" applyNumberFormat="0" applyAlignment="0">
      <alignment horizontal="right"/>
      <protection locked="0"/>
    </xf>
    <xf numFmtId="0" fontId="38" fillId="0" borderId="119" applyNumberFormat="0" applyAlignment="0">
      <alignment horizontal="right"/>
      <protection locked="0"/>
    </xf>
    <xf numFmtId="0" fontId="38" fillId="0" borderId="119" applyNumberFormat="0" applyAlignment="0">
      <alignment horizontal="right"/>
      <protection locked="0"/>
    </xf>
    <xf numFmtId="0" fontId="38" fillId="0" borderId="119" applyNumberFormat="0" applyAlignment="0">
      <alignment horizontal="right"/>
      <protection locked="0"/>
    </xf>
    <xf numFmtId="0" fontId="38" fillId="0" borderId="119" applyNumberFormat="0" applyAlignment="0">
      <alignment horizontal="right"/>
      <protection locked="0"/>
    </xf>
    <xf numFmtId="0" fontId="38" fillId="0" borderId="119" applyNumberFormat="0" applyAlignment="0">
      <alignment horizontal="right"/>
      <protection locked="0"/>
    </xf>
    <xf numFmtId="0" fontId="38" fillId="0" borderId="119" applyNumberFormat="0" applyAlignment="0">
      <alignment horizontal="right"/>
      <protection locked="0"/>
    </xf>
    <xf numFmtId="0" fontId="38" fillId="0" borderId="119" applyNumberFormat="0" applyAlignment="0">
      <alignment horizontal="right"/>
      <protection locked="0"/>
    </xf>
    <xf numFmtId="0" fontId="38" fillId="0" borderId="119" applyNumberFormat="0" applyAlignment="0">
      <alignment horizontal="right"/>
      <protection locked="0"/>
    </xf>
    <xf numFmtId="0" fontId="40" fillId="64" borderId="122" applyNumberFormat="0" applyAlignment="0" applyProtection="0"/>
    <xf numFmtId="168" fontId="42" fillId="64" borderId="122" applyNumberFormat="0" applyAlignment="0" applyProtection="0"/>
    <xf numFmtId="169" fontId="42" fillId="64" borderId="122" applyNumberFormat="0" applyAlignment="0" applyProtection="0"/>
    <xf numFmtId="168" fontId="42" fillId="64" borderId="122" applyNumberFormat="0" applyAlignment="0" applyProtection="0"/>
    <xf numFmtId="168" fontId="42" fillId="64" borderId="122" applyNumberFormat="0" applyAlignment="0" applyProtection="0"/>
    <xf numFmtId="169" fontId="42" fillId="64" borderId="122" applyNumberFormat="0" applyAlignment="0" applyProtection="0"/>
    <xf numFmtId="168" fontId="42" fillId="64" borderId="122" applyNumberFormat="0" applyAlignment="0" applyProtection="0"/>
    <xf numFmtId="168" fontId="42" fillId="64" borderId="122" applyNumberFormat="0" applyAlignment="0" applyProtection="0"/>
    <xf numFmtId="169" fontId="42" fillId="64" borderId="122" applyNumberFormat="0" applyAlignment="0" applyProtection="0"/>
    <xf numFmtId="168" fontId="42" fillId="64" borderId="122" applyNumberFormat="0" applyAlignment="0" applyProtection="0"/>
    <xf numFmtId="168" fontId="42" fillId="64" borderId="122" applyNumberFormat="0" applyAlignment="0" applyProtection="0"/>
    <xf numFmtId="169" fontId="42" fillId="64" borderId="122" applyNumberFormat="0" applyAlignment="0" applyProtection="0"/>
    <xf numFmtId="168" fontId="42"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169" fontId="42"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168" fontId="42"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168" fontId="42"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1" fillId="0" borderId="0"/>
    <xf numFmtId="169" fontId="28" fillId="37" borderId="0"/>
    <xf numFmtId="0" fontId="2" fillId="0" borderId="0">
      <alignment vertical="center"/>
    </xf>
  </cellStyleXfs>
  <cellXfs count="654">
    <xf numFmtId="0" fontId="0" fillId="0" borderId="0" xfId="0"/>
    <xf numFmtId="0" fontId="0" fillId="0" borderId="0" xfId="0" applyBorder="1"/>
    <xf numFmtId="0" fontId="4" fillId="0" borderId="0" xfId="0" applyFont="1"/>
    <xf numFmtId="0" fontId="0" fillId="0" borderId="0" xfId="0" applyFill="1"/>
    <xf numFmtId="0" fontId="0" fillId="0" borderId="0" xfId="0" applyAlignment="1">
      <alignment wrapText="1"/>
    </xf>
    <xf numFmtId="0" fontId="4" fillId="0" borderId="0" xfId="0" applyFont="1" applyFill="1"/>
    <xf numFmtId="167" fontId="0" fillId="0" borderId="0" xfId="0" applyNumberFormat="1"/>
    <xf numFmtId="167" fontId="3" fillId="0" borderId="0" xfId="0" applyNumberFormat="1" applyFont="1" applyFill="1" applyBorder="1" applyAlignment="1">
      <alignment horizontal="center"/>
    </xf>
    <xf numFmtId="167" fontId="0" fillId="0" borderId="0" xfId="0" applyNumberFormat="1" applyBorder="1" applyAlignment="1">
      <alignment horizontal="center"/>
    </xf>
    <xf numFmtId="167" fontId="5" fillId="0" borderId="0" xfId="0" applyNumberFormat="1" applyFont="1" applyBorder="1" applyAlignment="1">
      <alignment horizontal="center"/>
    </xf>
    <xf numFmtId="0" fontId="4" fillId="0" borderId="3" xfId="0" applyFont="1" applyBorder="1"/>
    <xf numFmtId="0" fontId="9" fillId="0" borderId="19" xfId="0" applyFont="1" applyBorder="1"/>
    <xf numFmtId="0" fontId="12" fillId="0" borderId="0" xfId="0" applyFont="1" applyBorder="1"/>
    <xf numFmtId="0" fontId="12" fillId="0" borderId="0" xfId="0" applyFont="1"/>
    <xf numFmtId="0" fontId="9" fillId="0" borderId="0" xfId="0" applyFont="1" applyBorder="1" applyAlignment="1">
      <alignment horizontal="right" wrapText="1"/>
    </xf>
    <xf numFmtId="0" fontId="9" fillId="0" borderId="22" xfId="0" applyFont="1" applyBorder="1" applyAlignment="1">
      <alignment vertical="center"/>
    </xf>
    <xf numFmtId="0" fontId="9" fillId="0" borderId="25" xfId="0" applyFont="1" applyBorder="1"/>
    <xf numFmtId="0" fontId="7" fillId="0" borderId="0" xfId="0" applyFont="1"/>
    <xf numFmtId="0" fontId="9" fillId="0" borderId="0" xfId="11" applyFont="1" applyFill="1" applyBorder="1" applyProtection="1"/>
    <xf numFmtId="0" fontId="4" fillId="0" borderId="0" xfId="0" applyFont="1" applyBorder="1"/>
    <xf numFmtId="0" fontId="9" fillId="0" borderId="0" xfId="0" applyFont="1"/>
    <xf numFmtId="0" fontId="9" fillId="0" borderId="0" xfId="0" applyFont="1" applyAlignment="1">
      <alignment horizontal="right"/>
    </xf>
    <xf numFmtId="0" fontId="9" fillId="0" borderId="0" xfId="11" applyFont="1" applyFill="1" applyBorder="1" applyAlignment="1" applyProtection="1"/>
    <xf numFmtId="0" fontId="4" fillId="0" borderId="7" xfId="0" applyFont="1" applyBorder="1"/>
    <xf numFmtId="0" fontId="4" fillId="0" borderId="0" xfId="0" applyFont="1" applyAlignment="1">
      <alignment wrapText="1"/>
    </xf>
    <xf numFmtId="0" fontId="12" fillId="0" borderId="0" xfId="0" applyFont="1" applyAlignment="1">
      <alignment wrapText="1"/>
    </xf>
    <xf numFmtId="0" fontId="12" fillId="0" borderId="0" xfId="0" applyFont="1" applyAlignment="1">
      <alignment horizontal="center"/>
    </xf>
    <xf numFmtId="0" fontId="10" fillId="0" borderId="0" xfId="11" applyFont="1" applyFill="1" applyBorder="1" applyAlignment="1" applyProtection="1"/>
    <xf numFmtId="0" fontId="9" fillId="0" borderId="8" xfId="0" applyFont="1" applyBorder="1" applyAlignment="1">
      <alignment wrapText="1"/>
    </xf>
    <xf numFmtId="0" fontId="9" fillId="0" borderId="24" xfId="0" applyFont="1" applyBorder="1" applyAlignment="1">
      <alignment wrapText="1"/>
    </xf>
    <xf numFmtId="0" fontId="7" fillId="0" borderId="0" xfId="0" applyFont="1" applyBorder="1"/>
    <xf numFmtId="0" fontId="10" fillId="0" borderId="0" xfId="0" applyFont="1" applyAlignment="1">
      <alignment horizontal="center"/>
    </xf>
    <xf numFmtId="0" fontId="7" fillId="0" borderId="3" xfId="0" applyFont="1" applyBorder="1" applyAlignment="1">
      <alignment vertical="center" wrapText="1"/>
    </xf>
    <xf numFmtId="0" fontId="15" fillId="0" borderId="3" xfId="0" applyFont="1" applyFill="1" applyBorder="1" applyAlignment="1">
      <alignment horizontal="center" vertical="center" wrapText="1"/>
    </xf>
    <xf numFmtId="0" fontId="16" fillId="0" borderId="3" xfId="0" applyFont="1" applyFill="1" applyBorder="1" applyAlignment="1">
      <alignment horizontal="left" vertical="center" wrapText="1"/>
    </xf>
    <xf numFmtId="0" fontId="9" fillId="2" borderId="3" xfId="0" applyFont="1" applyFill="1" applyBorder="1" applyAlignment="1">
      <alignment vertical="center"/>
    </xf>
    <xf numFmtId="0" fontId="9" fillId="0" borderId="0" xfId="0" applyFont="1" applyFill="1" applyBorder="1" applyProtection="1"/>
    <xf numFmtId="10" fontId="9" fillId="0" borderId="0" xfId="6" applyNumberFormat="1" applyFont="1" applyFill="1" applyBorder="1" applyProtection="1">
      <protection locked="0"/>
    </xf>
    <xf numFmtId="0" fontId="9" fillId="0" borderId="0" xfId="0" applyFont="1" applyFill="1" applyBorder="1" applyProtection="1">
      <protection locked="0"/>
    </xf>
    <xf numFmtId="0" fontId="18" fillId="0" borderId="0" xfId="0" applyFont="1" applyFill="1" applyBorder="1" applyProtection="1">
      <protection locked="0"/>
    </xf>
    <xf numFmtId="0" fontId="10" fillId="0" borderId="19" xfId="0" applyFont="1" applyFill="1" applyBorder="1" applyAlignment="1" applyProtection="1">
      <alignment horizontal="center" vertical="center"/>
    </xf>
    <xf numFmtId="0" fontId="9" fillId="0" borderId="20" xfId="0" applyFont="1" applyFill="1" applyBorder="1" applyProtection="1"/>
    <xf numFmtId="0" fontId="9" fillId="0" borderId="22" xfId="0" applyFont="1" applyFill="1" applyBorder="1" applyAlignment="1" applyProtection="1">
      <alignment horizontal="left" indent="1"/>
    </xf>
    <xf numFmtId="0" fontId="10" fillId="0" borderId="8" xfId="0" applyFont="1" applyFill="1" applyBorder="1" applyAlignment="1" applyProtection="1">
      <alignment horizontal="center"/>
    </xf>
    <xf numFmtId="0" fontId="9" fillId="0" borderId="3" xfId="0" applyFont="1" applyFill="1" applyBorder="1" applyAlignment="1" applyProtection="1">
      <alignment horizontal="center" vertical="center" wrapText="1"/>
    </xf>
    <xf numFmtId="0" fontId="9" fillId="0" borderId="23" xfId="0" applyFont="1" applyFill="1" applyBorder="1" applyAlignment="1" applyProtection="1">
      <alignment horizontal="center" vertical="center" wrapText="1"/>
    </xf>
    <xf numFmtId="0" fontId="9" fillId="0" borderId="8" xfId="0" applyFont="1" applyFill="1" applyBorder="1" applyAlignment="1" applyProtection="1">
      <alignment horizontal="left" indent="1"/>
    </xf>
    <xf numFmtId="0" fontId="9" fillId="0" borderId="8" xfId="0" applyFont="1" applyFill="1" applyBorder="1" applyAlignment="1" applyProtection="1">
      <alignment horizontal="left" indent="2"/>
    </xf>
    <xf numFmtId="0" fontId="10" fillId="0" borderId="8" xfId="0" applyFont="1" applyFill="1" applyBorder="1" applyAlignment="1" applyProtection="1"/>
    <xf numFmtId="0" fontId="9" fillId="0" borderId="25" xfId="0" applyFont="1" applyFill="1" applyBorder="1" applyAlignment="1" applyProtection="1">
      <alignment horizontal="left" indent="1"/>
    </xf>
    <xf numFmtId="0" fontId="10" fillId="0" borderId="28" xfId="0" applyFont="1" applyFill="1" applyBorder="1" applyAlignment="1" applyProtection="1"/>
    <xf numFmtId="0" fontId="19" fillId="0" borderId="0" xfId="0" applyFont="1" applyAlignment="1">
      <alignment vertical="center"/>
    </xf>
    <xf numFmtId="0" fontId="9" fillId="0" borderId="0" xfId="0" applyFont="1" applyFill="1" applyBorder="1"/>
    <xf numFmtId="0" fontId="18" fillId="0" borderId="0" xfId="0" applyFont="1" applyFill="1"/>
    <xf numFmtId="0" fontId="20" fillId="0" borderId="3" xfId="0" applyFont="1" applyFill="1" applyBorder="1" applyAlignment="1">
      <alignment horizontal="left" vertical="center"/>
    </xf>
    <xf numFmtId="0" fontId="20" fillId="0" borderId="3" xfId="0" applyFont="1" applyFill="1" applyBorder="1" applyAlignment="1">
      <alignment horizontal="center" vertical="center" wrapText="1"/>
    </xf>
    <xf numFmtId="0" fontId="20" fillId="0" borderId="3" xfId="0" applyFont="1" applyFill="1" applyBorder="1" applyAlignment="1">
      <alignment horizontal="left" indent="1"/>
    </xf>
    <xf numFmtId="0" fontId="21" fillId="0" borderId="3" xfId="0" applyFont="1" applyFill="1" applyBorder="1" applyAlignment="1">
      <alignment horizontal="center"/>
    </xf>
    <xf numFmtId="38" fontId="20" fillId="0" borderId="3" xfId="0" applyNumberFormat="1" applyFont="1" applyFill="1" applyBorder="1" applyAlignment="1" applyProtection="1">
      <alignment horizontal="right"/>
      <protection locked="0"/>
    </xf>
    <xf numFmtId="0" fontId="20" fillId="0" borderId="3" xfId="0" applyFont="1" applyFill="1" applyBorder="1" applyAlignment="1">
      <alignment horizontal="left" wrapText="1" indent="1"/>
    </xf>
    <xf numFmtId="0" fontId="20" fillId="0" borderId="3" xfId="0" applyFont="1" applyFill="1" applyBorder="1" applyAlignment="1">
      <alignment horizontal="left" wrapText="1" indent="2"/>
    </xf>
    <xf numFmtId="0" fontId="21" fillId="0" borderId="3" xfId="0" applyFont="1" applyFill="1" applyBorder="1" applyAlignment="1"/>
    <xf numFmtId="0" fontId="21" fillId="0" borderId="3" xfId="0" applyFont="1" applyFill="1" applyBorder="1" applyAlignment="1">
      <alignment horizontal="left"/>
    </xf>
    <xf numFmtId="0" fontId="21" fillId="0" borderId="3" xfId="0" applyFont="1" applyFill="1" applyBorder="1" applyAlignment="1">
      <alignment horizontal="left" indent="1"/>
    </xf>
    <xf numFmtId="0" fontId="21" fillId="0" borderId="3" xfId="0" applyFont="1" applyFill="1" applyBorder="1" applyAlignment="1">
      <alignment horizontal="center" vertical="center" wrapText="1"/>
    </xf>
    <xf numFmtId="0" fontId="6" fillId="0" borderId="0" xfId="0" applyFont="1" applyAlignment="1">
      <alignment horizontal="center"/>
    </xf>
    <xf numFmtId="0" fontId="10" fillId="0" borderId="0" xfId="0" applyFont="1" applyFill="1" applyBorder="1" applyAlignment="1">
      <alignment horizontal="center" wrapText="1"/>
    </xf>
    <xf numFmtId="0" fontId="9" fillId="0" borderId="24" xfId="0" applyFont="1" applyBorder="1" applyAlignment="1"/>
    <xf numFmtId="0" fontId="13" fillId="0" borderId="8" xfId="0" applyFont="1" applyBorder="1" applyAlignment="1">
      <alignment wrapText="1"/>
    </xf>
    <xf numFmtId="0" fontId="4" fillId="0" borderId="24" xfId="0" applyFont="1" applyBorder="1" applyAlignment="1"/>
    <xf numFmtId="0" fontId="13" fillId="0" borderId="28" xfId="0" applyFont="1" applyBorder="1" applyAlignment="1">
      <alignment wrapText="1"/>
    </xf>
    <xf numFmtId="0" fontId="25" fillId="0" borderId="0" xfId="0" applyFont="1" applyAlignment="1">
      <alignment horizontal="center" vertical="center"/>
    </xf>
    <xf numFmtId="0" fontId="25"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5" fillId="0" borderId="0" xfId="0" applyFont="1"/>
    <xf numFmtId="0" fontId="9" fillId="0" borderId="1" xfId="0" applyFont="1" applyBorder="1"/>
    <xf numFmtId="0" fontId="10" fillId="0" borderId="0" xfId="0" applyFont="1" applyFill="1" applyBorder="1" applyAlignment="1" applyProtection="1">
      <alignment horizontal="center" vertical="center"/>
    </xf>
    <xf numFmtId="0" fontId="4" fillId="0" borderId="0" xfId="0" applyFont="1" applyBorder="1" applyAlignment="1">
      <alignment horizontal="center" vertical="center" wrapText="1"/>
    </xf>
    <xf numFmtId="0" fontId="7" fillId="3" borderId="3" xfId="13" applyFont="1" applyFill="1" applyBorder="1" applyAlignment="1" applyProtection="1">
      <alignment vertical="center" wrapText="1"/>
      <protection locked="0"/>
    </xf>
    <xf numFmtId="0" fontId="7" fillId="3" borderId="3" xfId="13" applyFont="1" applyFill="1" applyBorder="1" applyAlignment="1" applyProtection="1">
      <alignment horizontal="left" vertical="center" wrapText="1"/>
      <protection locked="0"/>
    </xf>
    <xf numFmtId="0" fontId="7" fillId="3" borderId="3" xfId="9" applyFont="1" applyFill="1" applyBorder="1" applyAlignment="1" applyProtection="1">
      <alignment horizontal="left" vertical="center" wrapText="1"/>
      <protection locked="0"/>
    </xf>
    <xf numFmtId="0" fontId="7" fillId="0" borderId="3" xfId="13" applyFont="1" applyBorder="1" applyAlignment="1" applyProtection="1">
      <alignment horizontal="left" vertical="center" wrapText="1"/>
      <protection locked="0"/>
    </xf>
    <xf numFmtId="0" fontId="7" fillId="0" borderId="3" xfId="13" applyFont="1" applyFill="1" applyBorder="1" applyAlignment="1" applyProtection="1">
      <alignment horizontal="left" vertical="center" wrapText="1"/>
      <protection locked="0"/>
    </xf>
    <xf numFmtId="0" fontId="15" fillId="3" borderId="3" xfId="13" applyFont="1" applyFill="1" applyBorder="1" applyAlignment="1" applyProtection="1">
      <alignment vertical="center" wrapText="1"/>
      <protection locked="0"/>
    </xf>
    <xf numFmtId="0" fontId="7" fillId="3" borderId="7" xfId="13" applyFont="1" applyFill="1" applyBorder="1" applyAlignment="1" applyProtection="1">
      <alignment vertical="center" wrapText="1"/>
      <protection locked="0"/>
    </xf>
    <xf numFmtId="0" fontId="7" fillId="3" borderId="2" xfId="13" applyFont="1" applyFill="1" applyBorder="1" applyAlignment="1" applyProtection="1">
      <alignment vertical="center" wrapText="1"/>
      <protection locked="0"/>
    </xf>
    <xf numFmtId="0" fontId="7" fillId="3" borderId="7" xfId="13" applyFont="1" applyFill="1" applyBorder="1" applyAlignment="1" applyProtection="1">
      <alignment horizontal="left" vertical="center" wrapText="1"/>
      <protection locked="0"/>
    </xf>
    <xf numFmtId="0" fontId="6" fillId="36" borderId="3" xfId="0" applyFont="1" applyFill="1" applyBorder="1" applyAlignment="1">
      <alignment horizontal="left" vertical="top" wrapText="1"/>
    </xf>
    <xf numFmtId="1" fontId="15" fillId="36" borderId="3" xfId="2" applyNumberFormat="1" applyFont="1" applyFill="1" applyBorder="1" applyAlignment="1" applyProtection="1">
      <alignment horizontal="left" vertical="top" wrapText="1"/>
    </xf>
    <xf numFmtId="0" fontId="15" fillId="36" borderId="3" xfId="13" applyFont="1" applyFill="1" applyBorder="1" applyAlignment="1" applyProtection="1">
      <alignment vertical="center" wrapText="1"/>
      <protection locked="0"/>
    </xf>
    <xf numFmtId="0" fontId="25" fillId="0" borderId="36" xfId="0" applyFont="1" applyBorder="1" applyAlignment="1">
      <alignment wrapText="1"/>
    </xf>
    <xf numFmtId="0" fontId="25" fillId="0" borderId="12" xfId="0" applyFont="1" applyBorder="1" applyAlignment="1">
      <alignment wrapText="1"/>
    </xf>
    <xf numFmtId="0" fontId="19" fillId="0" borderId="12" xfId="0" applyFont="1" applyBorder="1" applyAlignment="1">
      <alignment wrapText="1"/>
    </xf>
    <xf numFmtId="0" fontId="19" fillId="0" borderId="12" xfId="0" applyFont="1" applyBorder="1" applyAlignment="1">
      <alignment horizontal="right" wrapText="1"/>
    </xf>
    <xf numFmtId="0" fontId="25" fillId="0" borderId="13" xfId="0" applyFont="1" applyBorder="1" applyAlignment="1">
      <alignment wrapText="1"/>
    </xf>
    <xf numFmtId="0" fontId="19" fillId="0" borderId="13" xfId="0" applyFont="1" applyBorder="1" applyAlignment="1">
      <alignment horizontal="right" wrapText="1"/>
    </xf>
    <xf numFmtId="0" fontId="24" fillId="36" borderId="16" xfId="0" applyFont="1" applyFill="1" applyBorder="1" applyAlignment="1">
      <alignment wrapText="1"/>
    </xf>
    <xf numFmtId="0" fontId="4" fillId="0" borderId="22" xfId="0" applyFont="1" applyBorder="1"/>
    <xf numFmtId="0" fontId="25" fillId="0" borderId="3" xfId="0" applyFont="1" applyBorder="1"/>
    <xf numFmtId="0" fontId="24" fillId="0" borderId="0" xfId="0" applyFont="1"/>
    <xf numFmtId="0" fontId="7" fillId="0" borderId="3" xfId="13" applyFont="1" applyBorder="1" applyAlignment="1" applyProtection="1">
      <alignment horizontal="center" vertical="center" wrapText="1"/>
      <protection locked="0"/>
    </xf>
    <xf numFmtId="0" fontId="4" fillId="0" borderId="0" xfId="0" applyFont="1" applyBorder="1" applyAlignment="1">
      <alignment vertical="center"/>
    </xf>
    <xf numFmtId="0" fontId="4" fillId="0" borderId="0" xfId="0" applyFont="1" applyBorder="1" applyAlignment="1">
      <alignment vertical="center" wrapText="1"/>
    </xf>
    <xf numFmtId="164" fontId="7" fillId="3" borderId="3" xfId="1" applyNumberFormat="1" applyFont="1" applyFill="1" applyBorder="1" applyAlignment="1" applyProtection="1">
      <alignment horizontal="center" vertical="center" wrapText="1"/>
      <protection locked="0"/>
    </xf>
    <xf numFmtId="164" fontId="7" fillId="3" borderId="22" xfId="1" applyNumberFormat="1" applyFont="1" applyFill="1" applyBorder="1" applyAlignment="1" applyProtection="1">
      <alignment horizontal="center" vertical="center" wrapText="1"/>
      <protection locked="0"/>
    </xf>
    <xf numFmtId="164" fontId="7" fillId="3" borderId="23" xfId="1" applyNumberFormat="1" applyFont="1" applyFill="1" applyBorder="1" applyAlignment="1" applyProtection="1">
      <alignment horizontal="center" vertical="center" wrapText="1"/>
      <protection locked="0"/>
    </xf>
    <xf numFmtId="0" fontId="4" fillId="0" borderId="19" xfId="0" applyFont="1" applyBorder="1"/>
    <xf numFmtId="0" fontId="4" fillId="0" borderId="21" xfId="0" applyFont="1" applyBorder="1"/>
    <xf numFmtId="0" fontId="7" fillId="3" borderId="25" xfId="9" applyFont="1" applyFill="1" applyBorder="1" applyAlignment="1" applyProtection="1">
      <alignment horizontal="left" vertical="center"/>
      <protection locked="0"/>
    </xf>
    <xf numFmtId="0" fontId="15" fillId="3" borderId="27" xfId="16" applyFont="1" applyFill="1" applyBorder="1" applyAlignment="1" applyProtection="1">
      <protection locked="0"/>
    </xf>
    <xf numFmtId="0" fontId="4" fillId="0" borderId="0" xfId="0" applyFont="1" applyFill="1" applyBorder="1" applyAlignment="1">
      <alignment wrapText="1"/>
    </xf>
    <xf numFmtId="0" fontId="9" fillId="3" borderId="3" xfId="5" applyFont="1" applyFill="1" applyBorder="1" applyProtection="1">
      <protection locked="0"/>
    </xf>
    <xf numFmtId="0" fontId="9" fillId="0" borderId="3" xfId="13" applyFont="1" applyFill="1" applyBorder="1" applyAlignment="1" applyProtection="1">
      <alignment horizontal="center" vertical="center" wrapText="1"/>
      <protection locked="0"/>
    </xf>
    <xf numFmtId="0" fontId="9" fillId="3" borderId="3" xfId="13" applyFont="1" applyFill="1" applyBorder="1" applyAlignment="1" applyProtection="1">
      <alignment horizontal="center" vertical="center" wrapText="1"/>
      <protection locked="0"/>
    </xf>
    <xf numFmtId="3" fontId="9" fillId="3" borderId="3" xfId="1" applyNumberFormat="1" applyFont="1" applyFill="1" applyBorder="1" applyAlignment="1" applyProtection="1">
      <alignment horizontal="center" vertical="center" wrapText="1"/>
      <protection locked="0"/>
    </xf>
    <xf numFmtId="9" fontId="9" fillId="3" borderId="3" xfId="15" applyNumberFormat="1" applyFont="1" applyFill="1" applyBorder="1" applyAlignment="1" applyProtection="1">
      <alignment horizontal="center" vertical="center"/>
      <protection locked="0"/>
    </xf>
    <xf numFmtId="0" fontId="10" fillId="3" borderId="3" xfId="13" applyFont="1" applyFill="1" applyBorder="1" applyAlignment="1" applyProtection="1">
      <alignment wrapText="1"/>
      <protection locked="0"/>
    </xf>
    <xf numFmtId="0" fontId="9" fillId="3" borderId="3" xfId="13" applyFont="1" applyFill="1" applyBorder="1" applyAlignment="1" applyProtection="1">
      <alignment horizontal="left" vertical="center" wrapText="1"/>
      <protection locked="0"/>
    </xf>
    <xf numFmtId="165" fontId="9" fillId="3" borderId="3" xfId="8" applyNumberFormat="1" applyFont="1" applyFill="1" applyBorder="1" applyAlignment="1" applyProtection="1">
      <alignment horizontal="right" wrapText="1"/>
      <protection locked="0"/>
    </xf>
    <xf numFmtId="0" fontId="9" fillId="0" borderId="3" xfId="13" applyFont="1" applyFill="1" applyBorder="1" applyAlignment="1" applyProtection="1">
      <alignment horizontal="left" vertical="center" wrapText="1"/>
      <protection locked="0"/>
    </xf>
    <xf numFmtId="165" fontId="9" fillId="4" borderId="3" xfId="8" applyNumberFormat="1" applyFont="1" applyFill="1" applyBorder="1" applyAlignment="1" applyProtection="1">
      <alignment horizontal="right" wrapText="1"/>
      <protection locked="0"/>
    </xf>
    <xf numFmtId="0" fontId="10" fillId="0" borderId="3" xfId="13" applyFont="1" applyFill="1" applyBorder="1" applyAlignment="1" applyProtection="1">
      <alignment wrapText="1"/>
      <protection locked="0"/>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7" fillId="0" borderId="0" xfId="11" applyFont="1" applyFill="1" applyBorder="1" applyAlignment="1" applyProtection="1">
      <alignment vertical="center"/>
    </xf>
    <xf numFmtId="0" fontId="4" fillId="0" borderId="22" xfId="0" applyFont="1" applyBorder="1" applyAlignment="1">
      <alignment vertical="center"/>
    </xf>
    <xf numFmtId="0" fontId="9" fillId="0" borderId="22" xfId="0" applyFont="1" applyBorder="1" applyAlignment="1">
      <alignment horizontal="right" vertical="center" wrapText="1"/>
    </xf>
    <xf numFmtId="0" fontId="9" fillId="0" borderId="22" xfId="0" applyFont="1" applyFill="1" applyBorder="1" applyAlignment="1">
      <alignment horizontal="center" vertical="center" wrapText="1"/>
    </xf>
    <xf numFmtId="0" fontId="9" fillId="0" borderId="22" xfId="0" applyFont="1" applyFill="1" applyBorder="1" applyAlignment="1">
      <alignment horizontal="right" vertical="center" wrapText="1"/>
    </xf>
    <xf numFmtId="0" fontId="9" fillId="2" borderId="22" xfId="0" applyFont="1" applyFill="1" applyBorder="1" applyAlignment="1">
      <alignment horizontal="right" vertical="center"/>
    </xf>
    <xf numFmtId="0" fontId="9" fillId="2" borderId="25" xfId="0" applyFont="1" applyFill="1" applyBorder="1" applyAlignment="1">
      <alignment horizontal="right" vertical="center"/>
    </xf>
    <xf numFmtId="0" fontId="20" fillId="0" borderId="19" xfId="0" applyFont="1" applyFill="1" applyBorder="1" applyAlignment="1">
      <alignment horizontal="left" vertical="center" indent="1"/>
    </xf>
    <xf numFmtId="0" fontId="20" fillId="0" borderId="20" xfId="0" applyFont="1" applyFill="1" applyBorder="1" applyAlignment="1">
      <alignment horizontal="left" vertical="center"/>
    </xf>
    <xf numFmtId="0" fontId="20" fillId="0" borderId="22" xfId="0" applyFont="1" applyFill="1" applyBorder="1" applyAlignment="1">
      <alignment horizontal="left" vertical="center" indent="1"/>
    </xf>
    <xf numFmtId="0" fontId="20" fillId="0" borderId="23" xfId="0" applyFont="1" applyFill="1" applyBorder="1" applyAlignment="1">
      <alignment horizontal="center" vertical="center" wrapText="1"/>
    </xf>
    <xf numFmtId="0" fontId="20" fillId="0" borderId="22" xfId="0" applyFont="1" applyFill="1" applyBorder="1" applyAlignment="1">
      <alignment horizontal="left" indent="1"/>
    </xf>
    <xf numFmtId="38" fontId="20" fillId="0" borderId="23" xfId="0" applyNumberFormat="1" applyFont="1" applyFill="1" applyBorder="1" applyAlignment="1" applyProtection="1">
      <alignment horizontal="right"/>
      <protection locked="0"/>
    </xf>
    <xf numFmtId="0" fontId="20" fillId="0" borderId="25" xfId="0" applyFont="1" applyFill="1" applyBorder="1" applyAlignment="1">
      <alignment horizontal="left" vertical="center" indent="1"/>
    </xf>
    <xf numFmtId="0" fontId="21" fillId="0" borderId="26" xfId="0" applyFont="1" applyFill="1" applyBorder="1" applyAlignment="1"/>
    <xf numFmtId="0" fontId="4" fillId="0" borderId="60" xfId="0" applyFont="1" applyBorder="1"/>
    <xf numFmtId="0" fontId="22" fillId="0" borderId="25" xfId="0" applyFont="1" applyBorder="1" applyAlignment="1">
      <alignment horizontal="center" vertical="center" wrapText="1"/>
    </xf>
    <xf numFmtId="0" fontId="22" fillId="0" borderId="26" xfId="0" applyFont="1" applyBorder="1" applyAlignment="1">
      <alignment vertical="center" wrapText="1"/>
    </xf>
    <xf numFmtId="0" fontId="4" fillId="0" borderId="61" xfId="0" applyFont="1" applyBorder="1"/>
    <xf numFmtId="0" fontId="7" fillId="0" borderId="19" xfId="9" applyFont="1" applyFill="1" applyBorder="1" applyAlignment="1" applyProtection="1">
      <alignment horizontal="center" vertical="center"/>
      <protection locked="0"/>
    </xf>
    <xf numFmtId="0" fontId="15" fillId="3" borderId="5" xfId="9" applyFont="1" applyFill="1" applyBorder="1" applyAlignment="1" applyProtection="1">
      <alignment horizontal="center" vertical="center" wrapText="1"/>
      <protection locked="0"/>
    </xf>
    <xf numFmtId="164" fontId="7" fillId="3" borderId="21" xfId="2" applyNumberFormat="1" applyFont="1" applyFill="1" applyBorder="1" applyAlignment="1" applyProtection="1">
      <alignment horizontal="center" vertical="center"/>
      <protection locked="0"/>
    </xf>
    <xf numFmtId="0" fontId="7" fillId="0" borderId="22" xfId="9" applyFont="1" applyFill="1" applyBorder="1" applyAlignment="1" applyProtection="1">
      <alignment horizontal="center" vertical="center"/>
      <protection locked="0"/>
    </xf>
    <xf numFmtId="0" fontId="7" fillId="0" borderId="0" xfId="13" applyFont="1" applyBorder="1" applyAlignment="1" applyProtection="1">
      <alignment wrapText="1"/>
      <protection locked="0"/>
    </xf>
    <xf numFmtId="0" fontId="7" fillId="0" borderId="22" xfId="9" applyFont="1" applyFill="1" applyBorder="1" applyAlignment="1" applyProtection="1">
      <alignment horizontal="center" vertical="center" wrapText="1"/>
      <protection locked="0"/>
    </xf>
    <xf numFmtId="0" fontId="7" fillId="0" borderId="25" xfId="9" applyFont="1" applyFill="1" applyBorder="1" applyAlignment="1" applyProtection="1">
      <alignment horizontal="center" vertical="center" wrapText="1"/>
      <protection locked="0"/>
    </xf>
    <xf numFmtId="0" fontId="15" fillId="36" borderId="26" xfId="13" applyFont="1" applyFill="1" applyBorder="1" applyAlignment="1" applyProtection="1">
      <alignment vertical="center" wrapText="1"/>
      <protection locked="0"/>
    </xf>
    <xf numFmtId="0" fontId="25" fillId="0" borderId="22" xfId="0" applyFont="1" applyBorder="1" applyAlignment="1">
      <alignment horizontal="center"/>
    </xf>
    <xf numFmtId="167" fontId="25" fillId="0" borderId="69" xfId="0" applyNumberFormat="1" applyFont="1" applyBorder="1" applyAlignment="1">
      <alignment horizontal="center"/>
    </xf>
    <xf numFmtId="167" fontId="25" fillId="0" borderId="67" xfId="0" applyNumberFormat="1" applyFont="1" applyBorder="1" applyAlignment="1">
      <alignment horizontal="center"/>
    </xf>
    <xf numFmtId="167" fontId="19" fillId="0" borderId="67" xfId="0" applyNumberFormat="1" applyFont="1" applyBorder="1" applyAlignment="1">
      <alignment horizontal="center"/>
    </xf>
    <xf numFmtId="167" fontId="25" fillId="0" borderId="70" xfId="0" applyNumberFormat="1" applyFont="1" applyBorder="1" applyAlignment="1">
      <alignment horizontal="center"/>
    </xf>
    <xf numFmtId="167" fontId="24" fillId="36" borderId="62" xfId="0" applyNumberFormat="1" applyFont="1" applyFill="1" applyBorder="1" applyAlignment="1">
      <alignment horizontal="center"/>
    </xf>
    <xf numFmtId="167" fontId="25" fillId="0" borderId="66" xfId="0" applyNumberFormat="1" applyFont="1" applyBorder="1" applyAlignment="1">
      <alignment horizontal="center"/>
    </xf>
    <xf numFmtId="167" fontId="25" fillId="0" borderId="71" xfId="0" applyNumberFormat="1" applyFont="1" applyBorder="1" applyAlignment="1">
      <alignment horizontal="center"/>
    </xf>
    <xf numFmtId="0" fontId="25" fillId="0" borderId="25" xfId="0" applyFont="1" applyBorder="1" applyAlignment="1">
      <alignment horizontal="center"/>
    </xf>
    <xf numFmtId="0" fontId="24" fillId="36" borderId="63" xfId="0" applyFont="1" applyFill="1" applyBorder="1" applyAlignment="1">
      <alignment wrapText="1"/>
    </xf>
    <xf numFmtId="167" fontId="24" fillId="36" borderId="65" xfId="0" applyNumberFormat="1" applyFont="1" applyFill="1" applyBorder="1" applyAlignment="1">
      <alignment horizontal="center"/>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8" xfId="0" applyFont="1" applyFill="1" applyBorder="1" applyAlignment="1">
      <alignment horizontal="center" vertical="center" wrapText="1"/>
    </xf>
    <xf numFmtId="0" fontId="0" fillId="0" borderId="0" xfId="0" applyFont="1" applyFill="1"/>
    <xf numFmtId="0" fontId="4" fillId="0" borderId="72" xfId="0" applyFont="1" applyBorder="1"/>
    <xf numFmtId="0" fontId="4" fillId="0" borderId="20" xfId="0" applyFont="1" applyBorder="1"/>
    <xf numFmtId="0" fontId="4" fillId="0" borderId="25" xfId="0" applyFont="1" applyBorder="1"/>
    <xf numFmtId="0" fontId="7" fillId="3" borderId="23" xfId="13" applyFont="1" applyFill="1" applyBorder="1" applyAlignment="1" applyProtection="1">
      <alignment horizontal="left" vertical="center"/>
      <protection locked="0"/>
    </xf>
    <xf numFmtId="0" fontId="12" fillId="0" borderId="0" xfId="0" applyFont="1" applyAlignment="1"/>
    <xf numFmtId="0" fontId="7" fillId="3" borderId="22" xfId="5" applyFont="1" applyFill="1" applyBorder="1" applyAlignment="1" applyProtection="1">
      <alignment horizontal="right" vertical="center"/>
      <protection locked="0"/>
    </xf>
    <xf numFmtId="0" fontId="15" fillId="3" borderId="26" xfId="16" applyFont="1" applyFill="1" applyBorder="1" applyAlignment="1" applyProtection="1">
      <protection locked="0"/>
    </xf>
    <xf numFmtId="0" fontId="4" fillId="0" borderId="20" xfId="0" applyFont="1" applyBorder="1" applyAlignment="1">
      <alignment wrapText="1"/>
    </xf>
    <xf numFmtId="0" fontId="4" fillId="0" borderId="21" xfId="0" applyFont="1" applyBorder="1" applyAlignment="1">
      <alignment wrapText="1"/>
    </xf>
    <xf numFmtId="0" fontId="6" fillId="0" borderId="26" xfId="0" applyFont="1" applyBorder="1"/>
    <xf numFmtId="0" fontId="9" fillId="3" borderId="22" xfId="5" applyFont="1" applyFill="1" applyBorder="1" applyAlignment="1" applyProtection="1">
      <alignment horizontal="left" vertical="center"/>
      <protection locked="0"/>
    </xf>
    <xf numFmtId="0" fontId="9" fillId="3" borderId="23" xfId="13" applyFont="1" applyFill="1" applyBorder="1" applyAlignment="1" applyProtection="1">
      <alignment horizontal="center" vertical="center" wrapText="1"/>
      <protection locked="0"/>
    </xf>
    <xf numFmtId="0" fontId="9" fillId="3" borderId="22" xfId="5" applyFont="1" applyFill="1" applyBorder="1" applyAlignment="1" applyProtection="1">
      <alignment horizontal="right" vertical="center"/>
      <protection locked="0"/>
    </xf>
    <xf numFmtId="3" fontId="9" fillId="36" borderId="23" xfId="5" applyNumberFormat="1" applyFont="1" applyFill="1" applyBorder="1" applyProtection="1">
      <protection locked="0"/>
    </xf>
    <xf numFmtId="0" fontId="9" fillId="3" borderId="25" xfId="9" applyFont="1" applyFill="1" applyBorder="1" applyAlignment="1" applyProtection="1">
      <alignment horizontal="right" vertical="center"/>
      <protection locked="0"/>
    </xf>
    <xf numFmtId="0" fontId="10" fillId="3" borderId="26" xfId="16" applyFont="1" applyFill="1" applyBorder="1" applyAlignment="1" applyProtection="1">
      <protection locked="0"/>
    </xf>
    <xf numFmtId="3" fontId="10" fillId="36" borderId="26" xfId="16" applyNumberFormat="1" applyFont="1" applyFill="1" applyBorder="1" applyAlignment="1" applyProtection="1">
      <protection locked="0"/>
    </xf>
    <xf numFmtId="164" fontId="10" fillId="36" borderId="27" xfId="1" applyNumberFormat="1" applyFont="1" applyFill="1" applyBorder="1" applyAlignment="1" applyProtection="1">
      <protection locked="0"/>
    </xf>
    <xf numFmtId="0" fontId="4" fillId="0" borderId="60" xfId="0" applyFont="1" applyBorder="1" applyAlignment="1">
      <alignment horizontal="center"/>
    </xf>
    <xf numFmtId="0" fontId="4" fillId="0" borderId="61" xfId="0" applyFont="1" applyBorder="1" applyAlignment="1">
      <alignment horizontal="center"/>
    </xf>
    <xf numFmtId="0" fontId="4" fillId="0" borderId="20" xfId="0" applyFont="1" applyBorder="1" applyAlignment="1">
      <alignment horizontal="center"/>
    </xf>
    <xf numFmtId="0" fontId="4" fillId="0" borderId="21" xfId="0" applyFont="1" applyBorder="1" applyAlignment="1">
      <alignment horizontal="center"/>
    </xf>
    <xf numFmtId="0" fontId="7" fillId="3" borderId="3" xfId="13" applyFont="1" applyFill="1" applyBorder="1" applyAlignment="1" applyProtection="1">
      <alignment horizontal="left" vertical="center"/>
      <protection locked="0"/>
    </xf>
    <xf numFmtId="0" fontId="7" fillId="3" borderId="3" xfId="13" applyFont="1" applyFill="1" applyBorder="1" applyAlignment="1" applyProtection="1">
      <alignment horizontal="left" vertical="center" wrapText="1" indent="3"/>
      <protection locked="0"/>
    </xf>
    <xf numFmtId="0" fontId="4" fillId="0" borderId="23" xfId="0" applyFont="1" applyBorder="1" applyAlignment="1">
      <alignment horizontal="center" vertical="center"/>
    </xf>
    <xf numFmtId="0" fontId="104" fillId="0" borderId="3" xfId="0" applyFont="1" applyBorder="1"/>
    <xf numFmtId="0" fontId="0" fillId="0" borderId="0" xfId="0" applyAlignment="1"/>
    <xf numFmtId="0" fontId="1" fillId="0" borderId="0" xfId="0" applyFont="1"/>
    <xf numFmtId="0" fontId="9" fillId="3" borderId="3" xfId="20960" applyFont="1" applyFill="1" applyBorder="1" applyAlignment="1" applyProtection="1">
      <alignment horizontal="left" wrapText="1" indent="1"/>
    </xf>
    <xf numFmtId="0" fontId="9" fillId="0" borderId="3" xfId="20960" applyFont="1" applyFill="1" applyBorder="1" applyAlignment="1" applyProtection="1">
      <alignment horizontal="left" wrapText="1" indent="1"/>
    </xf>
    <xf numFmtId="0" fontId="105" fillId="0" borderId="3" xfId="20960" applyFont="1" applyFill="1" applyBorder="1" applyAlignment="1" applyProtection="1">
      <alignment horizontal="center" vertical="center"/>
    </xf>
    <xf numFmtId="0" fontId="106" fillId="0" borderId="0" xfId="0" applyFont="1" applyBorder="1" applyAlignment="1">
      <alignment wrapText="1"/>
    </xf>
    <xf numFmtId="0" fontId="9" fillId="0" borderId="2" xfId="20960" applyFont="1" applyFill="1" applyBorder="1" applyAlignment="1" applyProtection="1">
      <alignment horizontal="left" wrapText="1" indent="1"/>
    </xf>
    <xf numFmtId="0" fontId="15" fillId="0" borderId="20" xfId="11" applyFont="1" applyFill="1" applyBorder="1" applyAlignment="1" applyProtection="1">
      <alignment horizontal="center" vertical="center"/>
    </xf>
    <xf numFmtId="0" fontId="9" fillId="0" borderId="0" xfId="11" applyFont="1" applyFill="1" applyBorder="1" applyAlignment="1" applyProtection="1">
      <alignment horizontal="left"/>
    </xf>
    <xf numFmtId="0" fontId="18" fillId="0" borderId="0" xfId="11" applyFont="1" applyFill="1" applyBorder="1" applyAlignment="1" applyProtection="1">
      <alignment horizontal="right"/>
    </xf>
    <xf numFmtId="0" fontId="0" fillId="0" borderId="19" xfId="0" applyBorder="1" applyAlignment="1">
      <alignment horizontal="center" vertical="center"/>
    </xf>
    <xf numFmtId="0" fontId="6" fillId="36" borderId="31" xfId="0" applyFont="1" applyFill="1" applyBorder="1" applyAlignment="1">
      <alignment wrapText="1"/>
    </xf>
    <xf numFmtId="0" fontId="4" fillId="0" borderId="9" xfId="0" applyFont="1" applyFill="1" applyBorder="1" applyAlignment="1">
      <alignment vertical="center" wrapText="1"/>
    </xf>
    <xf numFmtId="0" fontId="6" fillId="36" borderId="9" xfId="0" applyFont="1" applyFill="1" applyBorder="1" applyAlignment="1">
      <alignment wrapText="1"/>
    </xf>
    <xf numFmtId="0" fontId="6" fillId="36" borderId="77" xfId="0" applyFont="1" applyFill="1" applyBorder="1" applyAlignment="1">
      <alignment wrapText="1"/>
    </xf>
    <xf numFmtId="0" fontId="15" fillId="0" borderId="0" xfId="11" applyFont="1" applyFill="1" applyBorder="1" applyAlignment="1" applyProtection="1">
      <alignment horizontal="center" vertical="center" wrapText="1"/>
    </xf>
    <xf numFmtId="0" fontId="4" fillId="0" borderId="22" xfId="0" applyFont="1" applyBorder="1" applyAlignment="1">
      <alignment horizontal="center" vertical="center" wrapText="1"/>
    </xf>
    <xf numFmtId="0" fontId="4" fillId="0" borderId="9" xfId="0" applyFont="1" applyFill="1" applyBorder="1" applyAlignment="1"/>
    <xf numFmtId="0" fontId="4" fillId="0" borderId="9" xfId="0" applyFont="1" applyBorder="1" applyAlignment="1">
      <alignment wrapText="1"/>
    </xf>
    <xf numFmtId="0" fontId="4" fillId="0" borderId="25" xfId="0" applyFont="1" applyBorder="1" applyAlignment="1">
      <alignment horizontal="center" vertical="center" wrapText="1"/>
    </xf>
    <xf numFmtId="0" fontId="4" fillId="0" borderId="9" xfId="0" applyFont="1" applyFill="1" applyBorder="1" applyAlignment="1">
      <alignment vertical="center"/>
    </xf>
    <xf numFmtId="0" fontId="10" fillId="0" borderId="0" xfId="11" applyFont="1" applyFill="1" applyBorder="1" applyAlignment="1" applyProtection="1">
      <alignment horizontal="center"/>
    </xf>
    <xf numFmtId="0" fontId="4" fillId="0" borderId="6" xfId="0" applyFont="1" applyFill="1" applyBorder="1" applyAlignment="1">
      <alignment horizontal="center" vertical="center" wrapText="1"/>
    </xf>
    <xf numFmtId="0" fontId="18" fillId="0" borderId="0" xfId="0" applyFont="1" applyFill="1" applyBorder="1" applyAlignment="1" applyProtection="1">
      <alignment horizontal="right"/>
      <protection locked="0"/>
    </xf>
    <xf numFmtId="0" fontId="0" fillId="0" borderId="0" xfId="0" applyAlignment="1">
      <alignment horizontal="left" indent="1"/>
    </xf>
    <xf numFmtId="0" fontId="12" fillId="0" borderId="0" xfId="0" applyFont="1" applyAlignment="1">
      <alignment horizontal="left" indent="1"/>
    </xf>
    <xf numFmtId="0" fontId="10" fillId="0" borderId="1" xfId="0" applyFont="1" applyBorder="1" applyAlignment="1">
      <alignment horizontal="center"/>
    </xf>
    <xf numFmtId="0" fontId="15" fillId="0" borderId="1" xfId="0" applyFont="1" applyBorder="1" applyAlignment="1">
      <alignment horizontal="center" vertical="center"/>
    </xf>
    <xf numFmtId="0" fontId="6" fillId="0" borderId="1" xfId="0" applyFont="1" applyBorder="1" applyAlignment="1">
      <alignment horizontal="center" vertical="center"/>
    </xf>
    <xf numFmtId="0" fontId="4" fillId="0" borderId="78" xfId="0" applyFont="1" applyBorder="1" applyAlignment="1">
      <alignment vertical="center" wrapText="1"/>
    </xf>
    <xf numFmtId="0" fontId="6" fillId="0" borderId="7" xfId="0" applyFont="1" applyBorder="1" applyAlignment="1">
      <alignment vertical="center" wrapText="1"/>
    </xf>
    <xf numFmtId="0" fontId="22" fillId="0" borderId="7" xfId="0" applyFont="1" applyBorder="1" applyAlignment="1">
      <alignment horizontal="center" vertical="center" wrapText="1"/>
    </xf>
    <xf numFmtId="0" fontId="22" fillId="0" borderId="73" xfId="0" applyFont="1" applyBorder="1" applyAlignment="1">
      <alignment horizontal="center" vertical="center" wrapText="1"/>
    </xf>
    <xf numFmtId="0" fontId="4" fillId="0" borderId="1" xfId="0" applyFont="1" applyBorder="1"/>
    <xf numFmtId="0" fontId="6" fillId="0" borderId="1" xfId="0" applyFont="1" applyBorder="1" applyAlignment="1">
      <alignment horizontal="center"/>
    </xf>
    <xf numFmtId="0" fontId="18" fillId="0" borderId="1" xfId="0" applyFont="1" applyFill="1" applyBorder="1" applyAlignment="1">
      <alignment horizontal="center"/>
    </xf>
    <xf numFmtId="0" fontId="9" fillId="0" borderId="0" xfId="0" applyFont="1" applyFill="1" applyBorder="1" applyAlignment="1">
      <alignment horizontal="center"/>
    </xf>
    <xf numFmtId="0" fontId="9" fillId="0" borderId="0" xfId="0" applyFont="1" applyFill="1" applyAlignment="1">
      <alignment horizontal="center"/>
    </xf>
    <xf numFmtId="0" fontId="18" fillId="0" borderId="0" xfId="0" applyFont="1" applyFill="1" applyAlignment="1">
      <alignment horizontal="center"/>
    </xf>
    <xf numFmtId="0" fontId="4" fillId="0" borderId="22" xfId="0" applyFont="1" applyFill="1" applyBorder="1" applyAlignment="1">
      <alignment horizontal="center" vertical="center"/>
    </xf>
    <xf numFmtId="0" fontId="15" fillId="0" borderId="10" xfId="0" applyNumberFormat="1" applyFont="1" applyFill="1" applyBorder="1" applyAlignment="1">
      <alignment vertical="center" wrapText="1"/>
    </xf>
    <xf numFmtId="0" fontId="7" fillId="0" borderId="10" xfId="0" applyNumberFormat="1" applyFont="1" applyFill="1" applyBorder="1" applyAlignment="1">
      <alignment horizontal="left" vertical="center" wrapText="1"/>
    </xf>
    <xf numFmtId="0" fontId="18" fillId="0" borderId="10" xfId="0" applyFont="1" applyFill="1" applyBorder="1" applyAlignment="1" applyProtection="1">
      <alignment horizontal="left" vertical="center" indent="1"/>
      <protection locked="0"/>
    </xf>
    <xf numFmtId="0" fontId="18" fillId="0" borderId="10" xfId="0" applyFont="1" applyFill="1" applyBorder="1" applyAlignment="1" applyProtection="1">
      <alignment horizontal="left" vertical="center"/>
      <protection locked="0"/>
    </xf>
    <xf numFmtId="0" fontId="4" fillId="0" borderId="25" xfId="0" applyFont="1" applyFill="1" applyBorder="1" applyAlignment="1">
      <alignment horizontal="center" vertical="center"/>
    </xf>
    <xf numFmtId="0" fontId="15" fillId="0" borderId="29" xfId="0" applyNumberFormat="1" applyFont="1" applyFill="1" applyBorder="1" applyAlignment="1">
      <alignment vertical="center" wrapText="1"/>
    </xf>
    <xf numFmtId="0" fontId="108" fillId="0" borderId="0" xfId="0" applyFont="1" applyFill="1" applyBorder="1" applyAlignment="1"/>
    <xf numFmtId="49" fontId="108" fillId="0" borderId="3" xfId="0" applyNumberFormat="1" applyFont="1" applyFill="1" applyBorder="1" applyAlignment="1">
      <alignment horizontal="right" vertical="center"/>
    </xf>
    <xf numFmtId="49" fontId="108" fillId="0" borderId="7" xfId="0" applyNumberFormat="1" applyFont="1" applyFill="1" applyBorder="1" applyAlignment="1">
      <alignment horizontal="right" vertical="center"/>
    </xf>
    <xf numFmtId="49" fontId="108" fillId="0" borderId="85" xfId="0" applyNumberFormat="1" applyFont="1" applyFill="1" applyBorder="1" applyAlignment="1">
      <alignment horizontal="right" vertical="center"/>
    </xf>
    <xf numFmtId="49" fontId="108" fillId="0" borderId="88" xfId="0" applyNumberFormat="1" applyFont="1" applyFill="1" applyBorder="1" applyAlignment="1">
      <alignment horizontal="right" vertical="center"/>
    </xf>
    <xf numFmtId="49" fontId="108" fillId="0" borderId="96" xfId="0" applyNumberFormat="1" applyFont="1" applyFill="1" applyBorder="1" applyAlignment="1">
      <alignment horizontal="right" vertical="center"/>
    </xf>
    <xf numFmtId="0" fontId="108" fillId="0" borderId="0" xfId="0" applyFont="1" applyFill="1" applyBorder="1" applyAlignment="1">
      <alignment horizontal="left"/>
    </xf>
    <xf numFmtId="49" fontId="108" fillId="0" borderId="99" xfId="0" applyNumberFormat="1" applyFont="1" applyFill="1" applyBorder="1" applyAlignment="1">
      <alignment horizontal="right" vertical="center"/>
    </xf>
    <xf numFmtId="0" fontId="108" fillId="0" borderId="96" xfId="0" applyNumberFormat="1" applyFont="1" applyFill="1" applyBorder="1" applyAlignment="1">
      <alignment vertical="center" wrapText="1"/>
    </xf>
    <xf numFmtId="0" fontId="108" fillId="0" borderId="96" xfId="0" applyFont="1" applyFill="1" applyBorder="1" applyAlignment="1">
      <alignment horizontal="left" vertical="center" wrapText="1"/>
    </xf>
    <xf numFmtId="0" fontId="108" fillId="0" borderId="96" xfId="12672" applyFont="1" applyFill="1" applyBorder="1" applyAlignment="1">
      <alignment horizontal="left" vertical="center" wrapText="1"/>
    </xf>
    <xf numFmtId="0" fontId="108" fillId="0" borderId="96" xfId="0" applyNumberFormat="1" applyFont="1" applyFill="1" applyBorder="1" applyAlignment="1">
      <alignment horizontal="left" vertical="center" wrapText="1"/>
    </xf>
    <xf numFmtId="0" fontId="108" fillId="0" borderId="96" xfId="0" applyNumberFormat="1" applyFont="1" applyFill="1" applyBorder="1" applyAlignment="1">
      <alignment horizontal="right" vertical="center" wrapText="1"/>
    </xf>
    <xf numFmtId="0" fontId="108" fillId="0" borderId="96" xfId="0" applyNumberFormat="1" applyFont="1" applyFill="1" applyBorder="1" applyAlignment="1">
      <alignment horizontal="right" vertical="center"/>
    </xf>
    <xf numFmtId="0" fontId="108" fillId="0" borderId="96" xfId="0" applyFont="1" applyFill="1" applyBorder="1" applyAlignment="1">
      <alignment vertical="center" wrapText="1"/>
    </xf>
    <xf numFmtId="0" fontId="108" fillId="0" borderId="99" xfId="0" applyNumberFormat="1" applyFont="1" applyFill="1" applyBorder="1" applyAlignment="1">
      <alignment horizontal="left" vertical="center" wrapText="1"/>
    </xf>
    <xf numFmtId="49" fontId="108" fillId="0" borderId="0" xfId="0" applyNumberFormat="1" applyFont="1" applyFill="1" applyBorder="1" applyAlignment="1">
      <alignment horizontal="right" vertical="center"/>
    </xf>
    <xf numFmtId="0" fontId="108" fillId="0" borderId="0" xfId="0" applyFont="1" applyFill="1" applyBorder="1" applyAlignment="1">
      <alignment vertical="center" wrapText="1"/>
    </xf>
    <xf numFmtId="0" fontId="108" fillId="0" borderId="0" xfId="0" applyFont="1" applyFill="1" applyBorder="1" applyAlignment="1">
      <alignment horizontal="left" vertical="center" wrapText="1"/>
    </xf>
    <xf numFmtId="0" fontId="108" fillId="0" borderId="22" xfId="0" applyFont="1" applyFill="1" applyBorder="1"/>
    <xf numFmtId="0" fontId="108" fillId="0" borderId="22" xfId="0" applyFont="1" applyFill="1" applyBorder="1" applyAlignment="1">
      <alignment horizontal="right"/>
    </xf>
    <xf numFmtId="49" fontId="108" fillId="0" borderId="22" xfId="0" applyNumberFormat="1" applyFont="1" applyFill="1" applyBorder="1" applyAlignment="1">
      <alignment horizontal="right" vertical="center"/>
    </xf>
    <xf numFmtId="49" fontId="108" fillId="0" borderId="25" xfId="0" applyNumberFormat="1" applyFont="1" applyFill="1" applyBorder="1" applyAlignment="1">
      <alignment horizontal="right" vertical="center"/>
    </xf>
    <xf numFmtId="0" fontId="9" fillId="0" borderId="0" xfId="0" applyFont="1" applyBorder="1" applyAlignment="1">
      <alignment horizontal="left" wrapText="1"/>
    </xf>
    <xf numFmtId="0" fontId="9" fillId="0" borderId="1" xfId="11" applyFont="1" applyFill="1" applyBorder="1" applyAlignment="1" applyProtection="1"/>
    <xf numFmtId="0" fontId="15" fillId="0" borderId="1" xfId="11" applyFont="1" applyFill="1" applyBorder="1" applyAlignment="1" applyProtection="1">
      <alignment horizontal="left" vertical="center"/>
    </xf>
    <xf numFmtId="0" fontId="7" fillId="3" borderId="3" xfId="20960" applyFont="1" applyFill="1" applyBorder="1" applyAlignment="1" applyProtection="1">
      <alignment horizontal="right" indent="1"/>
    </xf>
    <xf numFmtId="0" fontId="7" fillId="3" borderId="2" xfId="20960" applyFont="1" applyFill="1" applyBorder="1" applyAlignment="1" applyProtection="1">
      <alignment horizontal="right" indent="1"/>
    </xf>
    <xf numFmtId="49" fontId="108" fillId="0" borderId="105" xfId="0" applyNumberFormat="1" applyFont="1" applyFill="1" applyBorder="1" applyAlignment="1">
      <alignment horizontal="right" vertical="center"/>
    </xf>
    <xf numFmtId="0" fontId="108" fillId="0" borderId="96" xfId="0" applyFont="1" applyFill="1" applyBorder="1" applyAlignment="1">
      <alignment horizontal="left" vertical="center" wrapText="1"/>
    </xf>
    <xf numFmtId="0" fontId="7" fillId="0" borderId="3" xfId="0" applyFont="1" applyFill="1" applyBorder="1" applyAlignment="1">
      <alignment vertical="center" wrapText="1"/>
    </xf>
    <xf numFmtId="0" fontId="108" fillId="0" borderId="103" xfId="0" applyFont="1" applyFill="1" applyBorder="1" applyAlignment="1">
      <alignment vertical="center" wrapText="1"/>
    </xf>
    <xf numFmtId="0" fontId="108" fillId="0" borderId="103" xfId="0" applyFont="1" applyFill="1" applyBorder="1" applyAlignment="1">
      <alignment horizontal="left" vertical="center" wrapText="1"/>
    </xf>
    <xf numFmtId="167" fontId="18" fillId="77" borderId="67" xfId="0" applyNumberFormat="1" applyFont="1" applyFill="1" applyBorder="1" applyAlignment="1">
      <alignment horizontal="center"/>
    </xf>
    <xf numFmtId="0" fontId="108" fillId="0" borderId="96" xfId="0" applyNumberFormat="1" applyFont="1" applyFill="1" applyBorder="1" applyAlignment="1">
      <alignment vertical="center"/>
    </xf>
    <xf numFmtId="0" fontId="108" fillId="0" borderId="96" xfId="0" applyNumberFormat="1" applyFont="1" applyFill="1" applyBorder="1" applyAlignment="1">
      <alignment horizontal="left" vertical="center" wrapText="1"/>
    </xf>
    <xf numFmtId="0" fontId="110" fillId="0" borderId="96" xfId="0" applyNumberFormat="1" applyFont="1" applyFill="1" applyBorder="1" applyAlignment="1">
      <alignment vertical="center" wrapText="1"/>
    </xf>
    <xf numFmtId="0" fontId="110" fillId="0" borderId="3" xfId="0" applyNumberFormat="1" applyFont="1" applyFill="1" applyBorder="1" applyAlignment="1">
      <alignment vertical="center" wrapText="1"/>
    </xf>
    <xf numFmtId="0" fontId="110" fillId="0" borderId="96" xfId="0" applyNumberFormat="1" applyFont="1" applyFill="1" applyBorder="1" applyAlignment="1">
      <alignment horizontal="left" vertical="center" wrapText="1"/>
    </xf>
    <xf numFmtId="193" fontId="7" fillId="0" borderId="3" xfId="0" applyNumberFormat="1" applyFont="1" applyFill="1" applyBorder="1" applyAlignment="1" applyProtection="1">
      <alignment vertical="center" wrapText="1"/>
      <protection locked="0"/>
    </xf>
    <xf numFmtId="193" fontId="4" fillId="0" borderId="3" xfId="0" applyNumberFormat="1" applyFont="1" applyFill="1" applyBorder="1" applyAlignment="1" applyProtection="1">
      <alignment vertical="center" wrapText="1"/>
      <protection locked="0"/>
    </xf>
    <xf numFmtId="193" fontId="4" fillId="0" borderId="23" xfId="0" applyNumberFormat="1" applyFont="1" applyFill="1" applyBorder="1" applyAlignment="1" applyProtection="1">
      <alignment vertical="center" wrapText="1"/>
      <protection locked="0"/>
    </xf>
    <xf numFmtId="193" fontId="9" fillId="2" borderId="3" xfId="0" applyNumberFormat="1" applyFont="1" applyFill="1" applyBorder="1" applyAlignment="1" applyProtection="1">
      <alignment vertical="center"/>
      <protection locked="0"/>
    </xf>
    <xf numFmtId="193" fontId="17" fillId="2" borderId="3" xfId="0" applyNumberFormat="1" applyFont="1" applyFill="1" applyBorder="1" applyAlignment="1" applyProtection="1">
      <alignment vertical="center"/>
      <protection locked="0"/>
    </xf>
    <xf numFmtId="193" fontId="17" fillId="2" borderId="23" xfId="0" applyNumberFormat="1" applyFont="1" applyFill="1" applyBorder="1" applyAlignment="1" applyProtection="1">
      <alignment vertical="center"/>
      <protection locked="0"/>
    </xf>
    <xf numFmtId="193" fontId="9" fillId="2" borderId="26" xfId="0" applyNumberFormat="1" applyFont="1" applyFill="1" applyBorder="1" applyAlignment="1" applyProtection="1">
      <alignment vertical="center"/>
      <protection locked="0"/>
    </xf>
    <xf numFmtId="193" fontId="9" fillId="0" borderId="3" xfId="7" applyNumberFormat="1" applyFont="1" applyFill="1" applyBorder="1" applyAlignment="1" applyProtection="1">
      <alignment horizontal="right"/>
    </xf>
    <xf numFmtId="193" fontId="9" fillId="36" borderId="3" xfId="7" applyNumberFormat="1" applyFont="1" applyFill="1" applyBorder="1" applyAlignment="1" applyProtection="1">
      <alignment horizontal="right"/>
    </xf>
    <xf numFmtId="193" fontId="9" fillId="0" borderId="10" xfId="0" applyNumberFormat="1" applyFont="1" applyFill="1" applyBorder="1" applyAlignment="1" applyProtection="1">
      <alignment horizontal="right"/>
    </xf>
    <xf numFmtId="193" fontId="9" fillId="0" borderId="3" xfId="0" applyNumberFormat="1" applyFont="1" applyFill="1" applyBorder="1" applyAlignment="1" applyProtection="1">
      <alignment horizontal="right"/>
    </xf>
    <xf numFmtId="193" fontId="9" fillId="36" borderId="23" xfId="0" applyNumberFormat="1" applyFont="1" applyFill="1" applyBorder="1" applyAlignment="1" applyProtection="1">
      <alignment horizontal="right"/>
    </xf>
    <xf numFmtId="193" fontId="9" fillId="0" borderId="3" xfId="7" applyNumberFormat="1" applyFont="1" applyFill="1" applyBorder="1" applyAlignment="1" applyProtection="1">
      <alignment horizontal="right"/>
      <protection locked="0"/>
    </xf>
    <xf numFmtId="193" fontId="9" fillId="0" borderId="10" xfId="0" applyNumberFormat="1" applyFont="1" applyFill="1" applyBorder="1" applyAlignment="1" applyProtection="1">
      <alignment horizontal="right"/>
      <protection locked="0"/>
    </xf>
    <xf numFmtId="193" fontId="9" fillId="0" borderId="3" xfId="0" applyNumberFormat="1" applyFont="1" applyFill="1" applyBorder="1" applyAlignment="1" applyProtection="1">
      <alignment horizontal="right"/>
      <protection locked="0"/>
    </xf>
    <xf numFmtId="193" fontId="9" fillId="0" borderId="23" xfId="0" applyNumberFormat="1" applyFont="1" applyFill="1" applyBorder="1" applyAlignment="1" applyProtection="1">
      <alignment horizontal="right"/>
    </xf>
    <xf numFmtId="193" fontId="9" fillId="36" borderId="26" xfId="7" applyNumberFormat="1" applyFont="1" applyFill="1" applyBorder="1" applyAlignment="1" applyProtection="1">
      <alignment horizontal="right"/>
    </xf>
    <xf numFmtId="193" fontId="9" fillId="36" borderId="27" xfId="0" applyNumberFormat="1" applyFont="1" applyFill="1" applyBorder="1" applyAlignment="1" applyProtection="1">
      <alignment horizontal="right"/>
    </xf>
    <xf numFmtId="193" fontId="20" fillId="0" borderId="3" xfId="0" applyNumberFormat="1" applyFont="1" applyFill="1" applyBorder="1" applyAlignment="1" applyProtection="1">
      <alignment horizontal="right"/>
      <protection locked="0"/>
    </xf>
    <xf numFmtId="193" fontId="9" fillId="36" borderId="23" xfId="7" applyNumberFormat="1" applyFont="1" applyFill="1" applyBorder="1" applyAlignment="1" applyProtection="1">
      <alignment horizontal="right"/>
    </xf>
    <xf numFmtId="193" fontId="20" fillId="36" borderId="3" xfId="0" applyNumberFormat="1" applyFont="1" applyFill="1" applyBorder="1" applyAlignment="1">
      <alignment horizontal="right"/>
    </xf>
    <xf numFmtId="193" fontId="9" fillId="0" borderId="23" xfId="7" applyNumberFormat="1" applyFont="1" applyFill="1" applyBorder="1" applyAlignment="1" applyProtection="1">
      <alignment horizontal="right"/>
    </xf>
    <xf numFmtId="193" fontId="21" fillId="0" borderId="3" xfId="0" applyNumberFormat="1" applyFont="1" applyFill="1" applyBorder="1" applyAlignment="1">
      <alignment horizontal="center"/>
    </xf>
    <xf numFmtId="193" fontId="21" fillId="0" borderId="23" xfId="0" applyNumberFormat="1" applyFont="1" applyFill="1" applyBorder="1" applyAlignment="1">
      <alignment horizontal="center"/>
    </xf>
    <xf numFmtId="193" fontId="20" fillId="36" borderId="3" xfId="0" applyNumberFormat="1" applyFont="1" applyFill="1" applyBorder="1" applyAlignment="1" applyProtection="1">
      <alignment horizontal="right"/>
    </xf>
    <xf numFmtId="193" fontId="20" fillId="0" borderId="23" xfId="0" applyNumberFormat="1" applyFont="1" applyFill="1" applyBorder="1" applyAlignment="1" applyProtection="1">
      <alignment horizontal="right"/>
      <protection locked="0"/>
    </xf>
    <xf numFmtId="193" fontId="20" fillId="0" borderId="3" xfId="0" applyNumberFormat="1" applyFont="1" applyFill="1" applyBorder="1" applyAlignment="1" applyProtection="1">
      <alignment horizontal="left" indent="1"/>
      <protection locked="0"/>
    </xf>
    <xf numFmtId="193" fontId="9" fillId="36" borderId="3" xfId="7" applyNumberFormat="1" applyFont="1" applyFill="1" applyBorder="1" applyAlignment="1" applyProtection="1"/>
    <xf numFmtId="193" fontId="20" fillId="0" borderId="3" xfId="0" applyNumberFormat="1" applyFont="1" applyFill="1" applyBorder="1" applyAlignment="1" applyProtection="1">
      <protection locked="0"/>
    </xf>
    <xf numFmtId="193" fontId="9" fillId="36" borderId="23" xfId="7" applyNumberFormat="1" applyFont="1" applyFill="1" applyBorder="1" applyAlignment="1" applyProtection="1"/>
    <xf numFmtId="193" fontId="20" fillId="0" borderId="3" xfId="0" applyNumberFormat="1" applyFont="1" applyFill="1" applyBorder="1" applyAlignment="1" applyProtection="1">
      <alignment horizontal="right" vertical="center"/>
      <protection locked="0"/>
    </xf>
    <xf numFmtId="193" fontId="20" fillId="36" borderId="26" xfId="0" applyNumberFormat="1" applyFont="1" applyFill="1" applyBorder="1" applyAlignment="1">
      <alignment horizontal="right"/>
    </xf>
    <xf numFmtId="193" fontId="9" fillId="36" borderId="27" xfId="7" applyNumberFormat="1" applyFont="1" applyFill="1" applyBorder="1" applyAlignment="1" applyProtection="1">
      <alignment horizontal="right"/>
    </xf>
    <xf numFmtId="193" fontId="9" fillId="36" borderId="3" xfId="0" applyNumberFormat="1" applyFont="1" applyFill="1" applyBorder="1" applyAlignment="1" applyProtection="1">
      <alignment horizontal="right"/>
    </xf>
    <xf numFmtId="193" fontId="9" fillId="0" borderId="26" xfId="0" applyNumberFormat="1" applyFont="1" applyFill="1" applyBorder="1" applyAlignment="1" applyProtection="1">
      <alignment horizontal="right"/>
    </xf>
    <xf numFmtId="193" fontId="9" fillId="36" borderId="26" xfId="0" applyNumberFormat="1" applyFont="1" applyFill="1" applyBorder="1" applyAlignment="1" applyProtection="1">
      <alignment horizontal="right"/>
    </xf>
    <xf numFmtId="3" fontId="23" fillId="36" borderId="27" xfId="0" applyNumberFormat="1" applyFont="1" applyFill="1" applyBorder="1" applyAlignment="1">
      <alignment vertical="center" wrapText="1"/>
    </xf>
    <xf numFmtId="193" fontId="0" fillId="36" borderId="21" xfId="0" applyNumberFormat="1" applyFill="1" applyBorder="1" applyAlignment="1">
      <alignment horizontal="center" vertical="center"/>
    </xf>
    <xf numFmtId="193" fontId="0" fillId="0" borderId="23" xfId="0" applyNumberFormat="1" applyBorder="1" applyAlignment="1"/>
    <xf numFmtId="193" fontId="0" fillId="0" borderId="23" xfId="0" applyNumberFormat="1" applyBorder="1" applyAlignment="1">
      <alignment wrapText="1"/>
    </xf>
    <xf numFmtId="193" fontId="0" fillId="36" borderId="23" xfId="0" applyNumberFormat="1" applyFill="1" applyBorder="1" applyAlignment="1">
      <alignment horizontal="center" vertical="center" wrapText="1"/>
    </xf>
    <xf numFmtId="193" fontId="0" fillId="36" borderId="27" xfId="0" applyNumberFormat="1" applyFill="1" applyBorder="1" applyAlignment="1">
      <alignment horizontal="center" vertical="center" wrapText="1"/>
    </xf>
    <xf numFmtId="193" fontId="7" fillId="36" borderId="23" xfId="2" applyNumberFormat="1" applyFont="1" applyFill="1" applyBorder="1" applyAlignment="1" applyProtection="1">
      <alignment vertical="top"/>
    </xf>
    <xf numFmtId="193" fontId="7" fillId="3" borderId="23" xfId="2" applyNumberFormat="1" applyFont="1" applyFill="1" applyBorder="1" applyAlignment="1" applyProtection="1">
      <alignment vertical="top"/>
      <protection locked="0"/>
    </xf>
    <xf numFmtId="193" fontId="7" fillId="36" borderId="23" xfId="2" applyNumberFormat="1" applyFont="1" applyFill="1" applyBorder="1" applyAlignment="1" applyProtection="1">
      <alignment vertical="top" wrapText="1"/>
    </xf>
    <xf numFmtId="193" fontId="7" fillId="3" borderId="23" xfId="2" applyNumberFormat="1" applyFont="1" applyFill="1" applyBorder="1" applyAlignment="1" applyProtection="1">
      <alignment vertical="top" wrapText="1"/>
      <protection locked="0"/>
    </xf>
    <xf numFmtId="193" fontId="7" fillId="36" borderId="23" xfId="2" applyNumberFormat="1" applyFont="1" applyFill="1" applyBorder="1" applyAlignment="1" applyProtection="1">
      <alignment vertical="top" wrapText="1"/>
      <protection locked="0"/>
    </xf>
    <xf numFmtId="193" fontId="7" fillId="36" borderId="27" xfId="2" applyNumberFormat="1" applyFont="1" applyFill="1" applyBorder="1" applyAlignment="1" applyProtection="1">
      <alignment vertical="top" wrapText="1"/>
    </xf>
    <xf numFmtId="193" fontId="25" fillId="0" borderId="35" xfId="0" applyNumberFormat="1" applyFont="1" applyBorder="1" applyAlignment="1">
      <alignment vertical="center"/>
    </xf>
    <xf numFmtId="193" fontId="25" fillId="0" borderId="14" xfId="0" applyNumberFormat="1" applyFont="1" applyBorder="1" applyAlignment="1">
      <alignment vertical="center"/>
    </xf>
    <xf numFmtId="193" fontId="19" fillId="0" borderId="14" xfId="0" applyNumberFormat="1" applyFont="1" applyBorder="1" applyAlignment="1">
      <alignment vertical="center"/>
    </xf>
    <xf numFmtId="193" fontId="25" fillId="0" borderId="15" xfId="0" applyNumberFormat="1" applyFont="1" applyBorder="1" applyAlignment="1">
      <alignment vertical="center"/>
    </xf>
    <xf numFmtId="193" fontId="24" fillId="36" borderId="17" xfId="0" applyNumberFormat="1" applyFont="1" applyFill="1" applyBorder="1" applyAlignment="1">
      <alignment vertical="center"/>
    </xf>
    <xf numFmtId="193" fontId="25" fillId="0" borderId="18" xfId="0" applyNumberFormat="1" applyFont="1" applyBorder="1" applyAlignment="1">
      <alignment vertical="center"/>
    </xf>
    <xf numFmtId="193" fontId="19" fillId="0" borderId="15" xfId="0" applyNumberFormat="1" applyFont="1" applyBorder="1" applyAlignment="1">
      <alignment vertical="center"/>
    </xf>
    <xf numFmtId="193" fontId="24" fillId="36" borderId="64" xfId="0" applyNumberFormat="1" applyFont="1" applyFill="1" applyBorder="1" applyAlignment="1">
      <alignment vertical="center"/>
    </xf>
    <xf numFmtId="193" fontId="25" fillId="36" borderId="14" xfId="0" applyNumberFormat="1" applyFont="1" applyFill="1" applyBorder="1" applyAlignment="1">
      <alignment vertical="center"/>
    </xf>
    <xf numFmtId="193" fontId="4" fillId="0" borderId="3" xfId="0" applyNumberFormat="1" applyFont="1" applyBorder="1" applyAlignment="1"/>
    <xf numFmtId="193" fontId="4" fillId="36" borderId="26" xfId="0" applyNumberFormat="1" applyFont="1" applyFill="1" applyBorder="1"/>
    <xf numFmtId="193" fontId="4" fillId="0" borderId="22" xfId="0" applyNumberFormat="1" applyFont="1" applyBorder="1" applyAlignment="1"/>
    <xf numFmtId="193" fontId="4" fillId="0" borderId="23" xfId="0" applyNumberFormat="1" applyFont="1" applyBorder="1" applyAlignment="1"/>
    <xf numFmtId="193" fontId="4" fillId="36" borderId="57" xfId="0" applyNumberFormat="1" applyFont="1" applyFill="1" applyBorder="1" applyAlignment="1"/>
    <xf numFmtId="193" fontId="4" fillId="36" borderId="25" xfId="0" applyNumberFormat="1" applyFont="1" applyFill="1" applyBorder="1"/>
    <xf numFmtId="193" fontId="4" fillId="36" borderId="27" xfId="0" applyNumberFormat="1" applyFont="1" applyFill="1" applyBorder="1"/>
    <xf numFmtId="193" fontId="4" fillId="36" borderId="58" xfId="0" applyNumberFormat="1" applyFont="1" applyFill="1" applyBorder="1"/>
    <xf numFmtId="193" fontId="4" fillId="0" borderId="3" xfId="0" applyNumberFormat="1" applyFont="1" applyBorder="1"/>
    <xf numFmtId="193" fontId="4" fillId="0" borderId="3" xfId="0" applyNumberFormat="1" applyFont="1" applyFill="1" applyBorder="1"/>
    <xf numFmtId="193" fontId="9" fillId="36" borderId="3" xfId="5" applyNumberFormat="1" applyFont="1" applyFill="1" applyBorder="1" applyProtection="1">
      <protection locked="0"/>
    </xf>
    <xf numFmtId="193" fontId="9" fillId="3" borderId="3" xfId="5" applyNumberFormat="1" applyFont="1" applyFill="1" applyBorder="1" applyProtection="1">
      <protection locked="0"/>
    </xf>
    <xf numFmtId="193" fontId="10" fillId="36" borderId="26" xfId="16" applyNumberFormat="1" applyFont="1" applyFill="1" applyBorder="1" applyAlignment="1" applyProtection="1">
      <protection locked="0"/>
    </xf>
    <xf numFmtId="193" fontId="9" fillId="36" borderId="3" xfId="1" applyNumberFormat="1" applyFont="1" applyFill="1" applyBorder="1" applyProtection="1">
      <protection locked="0"/>
    </xf>
    <xf numFmtId="193" fontId="9" fillId="0" borderId="3" xfId="1" applyNumberFormat="1" applyFont="1" applyFill="1" applyBorder="1" applyProtection="1">
      <protection locked="0"/>
    </xf>
    <xf numFmtId="193" fontId="10" fillId="36" borderId="26" xfId="1" applyNumberFormat="1" applyFont="1" applyFill="1" applyBorder="1" applyAlignment="1" applyProtection="1">
      <protection locked="0"/>
    </xf>
    <xf numFmtId="193" fontId="9" fillId="3" borderId="26" xfId="5" applyNumberFormat="1" applyFont="1" applyFill="1" applyBorder="1" applyProtection="1">
      <protection locked="0"/>
    </xf>
    <xf numFmtId="193" fontId="25" fillId="0" borderId="0" xfId="0" applyNumberFormat="1" applyFont="1"/>
    <xf numFmtId="0" fontId="4" fillId="0" borderId="30" xfId="0" applyFont="1" applyBorder="1" applyAlignment="1">
      <alignment horizontal="center" vertical="center"/>
    </xf>
    <xf numFmtId="193" fontId="4" fillId="0" borderId="8" xfId="0" applyNumberFormat="1" applyFont="1" applyBorder="1" applyAlignment="1"/>
    <xf numFmtId="0" fontId="4" fillId="0" borderId="30" xfId="0" applyFont="1" applyBorder="1" applyAlignment="1">
      <alignment wrapText="1"/>
    </xf>
    <xf numFmtId="193" fontId="4" fillId="0" borderId="8" xfId="0" applyNumberFormat="1" applyFont="1" applyBorder="1"/>
    <xf numFmtId="193" fontId="4" fillId="0" borderId="24" xfId="0" applyNumberFormat="1" applyFont="1" applyBorder="1" applyAlignment="1"/>
    <xf numFmtId="193" fontId="4" fillId="0" borderId="24" xfId="0" applyNumberFormat="1" applyFont="1" applyBorder="1" applyAlignment="1">
      <alignment wrapText="1"/>
    </xf>
    <xf numFmtId="0" fontId="4" fillId="0" borderId="3" xfId="0" applyFont="1" applyFill="1" applyBorder="1" applyAlignment="1">
      <alignment horizontal="center" vertical="center" wrapText="1"/>
    </xf>
    <xf numFmtId="0" fontId="6" fillId="0" borderId="0" xfId="0" applyFont="1" applyFill="1" applyAlignment="1">
      <alignment horizontal="center"/>
    </xf>
    <xf numFmtId="9" fontId="109" fillId="0" borderId="3" xfId="0" applyNumberFormat="1" applyFont="1" applyFill="1" applyBorder="1" applyAlignment="1">
      <alignment horizontal="center" vertical="center"/>
    </xf>
    <xf numFmtId="0" fontId="6" fillId="0" borderId="0" xfId="0" applyFont="1" applyFill="1" applyBorder="1" applyAlignment="1">
      <alignment horizontal="center" wrapText="1"/>
    </xf>
    <xf numFmtId="0" fontId="6" fillId="0" borderId="0" xfId="0" applyFont="1" applyFill="1" applyAlignment="1">
      <alignment horizontal="center" wrapText="1"/>
    </xf>
    <xf numFmtId="0" fontId="7" fillId="0" borderId="3" xfId="13" applyFont="1" applyFill="1" applyBorder="1" applyAlignment="1" applyProtection="1">
      <alignment horizontal="center" vertical="center" wrapText="1"/>
      <protection locked="0"/>
    </xf>
    <xf numFmtId="9" fontId="4" fillId="0" borderId="23" xfId="20961" applyFont="1" applyBorder="1"/>
    <xf numFmtId="9" fontId="4" fillId="36" borderId="27" xfId="20961" applyFont="1" applyFill="1" applyBorder="1"/>
    <xf numFmtId="167" fontId="4" fillId="0" borderId="23" xfId="0" applyNumberFormat="1" applyFont="1" applyBorder="1" applyAlignment="1"/>
    <xf numFmtId="167" fontId="6" fillId="36" borderId="26" xfId="0" applyNumberFormat="1" applyFont="1" applyFill="1" applyBorder="1" applyAlignment="1">
      <alignment horizontal="center" vertical="center"/>
    </xf>
    <xf numFmtId="0" fontId="7" fillId="0" borderId="0" xfId="0" applyFont="1" applyAlignment="1">
      <alignment wrapText="1"/>
    </xf>
    <xf numFmtId="0" fontId="7" fillId="0" borderId="3" xfId="0" applyFont="1" applyFill="1" applyBorder="1" applyAlignment="1">
      <alignment horizontal="left" vertical="center" wrapText="1"/>
    </xf>
    <xf numFmtId="0" fontId="9" fillId="0" borderId="19" xfId="0" applyFont="1" applyFill="1" applyBorder="1" applyAlignment="1">
      <alignment horizontal="right" vertical="center" wrapText="1"/>
    </xf>
    <xf numFmtId="0" fontId="7" fillId="0" borderId="20" xfId="0" applyFont="1" applyFill="1" applyBorder="1" applyAlignment="1">
      <alignment vertical="center" wrapText="1"/>
    </xf>
    <xf numFmtId="0" fontId="7" fillId="0" borderId="20" xfId="0" applyFont="1" applyFill="1" applyBorder="1" applyAlignment="1">
      <alignment horizontal="left" vertical="center" wrapText="1" indent="1"/>
    </xf>
    <xf numFmtId="0" fontId="4" fillId="0" borderId="20" xfId="0" applyFont="1" applyFill="1" applyBorder="1" applyAlignment="1">
      <alignment horizontal="center" vertical="center" wrapText="1"/>
    </xf>
    <xf numFmtId="0" fontId="4" fillId="0" borderId="21" xfId="0" applyFont="1" applyFill="1" applyBorder="1" applyAlignment="1">
      <alignment horizontal="center" vertical="center" wrapText="1"/>
    </xf>
    <xf numFmtId="169" fontId="28" fillId="37" borderId="0" xfId="20" applyBorder="1"/>
    <xf numFmtId="169" fontId="28" fillId="37" borderId="112" xfId="20" applyBorder="1"/>
    <xf numFmtId="193" fontId="9" fillId="2" borderId="23" xfId="0" applyNumberFormat="1" applyFont="1" applyFill="1" applyBorder="1" applyAlignment="1" applyProtection="1">
      <alignment vertical="center"/>
      <protection locked="0"/>
    </xf>
    <xf numFmtId="0" fontId="15" fillId="0" borderId="22" xfId="0" applyFont="1" applyFill="1" applyBorder="1" applyAlignment="1">
      <alignment horizontal="center" vertical="center" wrapText="1"/>
    </xf>
    <xf numFmtId="0" fontId="4" fillId="0" borderId="7" xfId="0" applyFont="1" applyFill="1" applyBorder="1" applyAlignment="1">
      <alignment vertical="center"/>
    </xf>
    <xf numFmtId="0" fontId="4" fillId="0" borderId="119" xfId="0" applyFont="1" applyFill="1" applyBorder="1" applyAlignment="1">
      <alignment vertical="center"/>
    </xf>
    <xf numFmtId="0" fontId="6" fillId="0" borderId="119" xfId="0" applyFont="1" applyFill="1" applyBorder="1" applyAlignment="1">
      <alignment vertical="center"/>
    </xf>
    <xf numFmtId="0" fontId="4" fillId="0" borderId="20" xfId="0" applyFont="1" applyFill="1" applyBorder="1" applyAlignment="1">
      <alignment vertical="center"/>
    </xf>
    <xf numFmtId="0" fontId="4" fillId="0" borderId="114" xfId="0" applyFont="1" applyFill="1" applyBorder="1" applyAlignment="1">
      <alignment vertical="center"/>
    </xf>
    <xf numFmtId="0" fontId="4" fillId="0" borderId="116" xfId="0" applyFont="1" applyFill="1" applyBorder="1" applyAlignment="1">
      <alignment vertical="center"/>
    </xf>
    <xf numFmtId="0" fontId="4" fillId="0" borderId="19" xfId="0" applyFont="1" applyFill="1" applyBorder="1" applyAlignment="1">
      <alignment horizontal="center" vertical="center"/>
    </xf>
    <xf numFmtId="0" fontId="4" fillId="0" borderId="127" xfId="0" applyFont="1" applyFill="1" applyBorder="1" applyAlignment="1">
      <alignment horizontal="center" vertical="center"/>
    </xf>
    <xf numFmtId="0" fontId="4" fillId="0" borderId="129" xfId="0" applyFont="1" applyFill="1" applyBorder="1" applyAlignment="1">
      <alignment horizontal="center" vertical="center"/>
    </xf>
    <xf numFmtId="169" fontId="28" fillId="37" borderId="34" xfId="20" applyBorder="1"/>
    <xf numFmtId="169" fontId="28" fillId="37" borderId="131" xfId="20" applyBorder="1"/>
    <xf numFmtId="169" fontId="28" fillId="37" borderId="121" xfId="20" applyBorder="1"/>
    <xf numFmtId="169" fontId="28" fillId="37" borderId="61" xfId="20" applyBorder="1"/>
    <xf numFmtId="0" fontId="4" fillId="3" borderId="72" xfId="0" applyFont="1" applyFill="1" applyBorder="1" applyAlignment="1">
      <alignment horizontal="center" vertical="center"/>
    </xf>
    <xf numFmtId="0" fontId="4" fillId="3" borderId="0" xfId="0" applyFont="1" applyFill="1" applyBorder="1" applyAlignment="1">
      <alignment vertical="center"/>
    </xf>
    <xf numFmtId="0" fontId="4" fillId="0" borderId="78" xfId="0" applyFont="1" applyFill="1" applyBorder="1" applyAlignment="1">
      <alignment horizontal="center" vertical="center"/>
    </xf>
    <xf numFmtId="0" fontId="4" fillId="3" borderId="117" xfId="0" applyFont="1" applyFill="1" applyBorder="1" applyAlignment="1">
      <alignment vertical="center"/>
    </xf>
    <xf numFmtId="0" fontId="14" fillId="3" borderId="132" xfId="0" applyFont="1" applyFill="1" applyBorder="1" applyAlignment="1">
      <alignment horizontal="left"/>
    </xf>
    <xf numFmtId="0" fontId="14" fillId="3" borderId="133" xfId="0" applyFont="1" applyFill="1" applyBorder="1" applyAlignment="1">
      <alignment horizontal="left"/>
    </xf>
    <xf numFmtId="0" fontId="4" fillId="0" borderId="0" xfId="0" applyFont="1"/>
    <xf numFmtId="0" fontId="4" fillId="0" borderId="0" xfId="0" applyFont="1" applyFill="1"/>
    <xf numFmtId="0" fontId="4" fillId="0" borderId="119" xfId="0" applyFont="1" applyFill="1" applyBorder="1" applyAlignment="1">
      <alignment horizontal="center" vertical="center" wrapText="1"/>
    </xf>
    <xf numFmtId="0" fontId="108" fillId="78" borderId="103" xfId="0" applyFont="1" applyFill="1" applyBorder="1" applyAlignment="1">
      <alignment horizontal="left" vertical="center"/>
    </xf>
    <xf numFmtId="0" fontId="108" fillId="78" borderId="96" xfId="0" applyFont="1" applyFill="1" applyBorder="1" applyAlignment="1">
      <alignment vertical="center" wrapText="1"/>
    </xf>
    <xf numFmtId="0" fontId="108" fillId="78" borderId="96" xfId="0" applyFont="1" applyFill="1" applyBorder="1" applyAlignment="1">
      <alignment horizontal="left" vertical="center" wrapText="1"/>
    </xf>
    <xf numFmtId="0" fontId="108" fillId="0" borderId="103" xfId="0" applyFont="1" applyFill="1" applyBorder="1" applyAlignment="1">
      <alignment horizontal="right" vertical="center"/>
    </xf>
    <xf numFmtId="0" fontId="4" fillId="0" borderId="137" xfId="0" applyFont="1" applyFill="1" applyBorder="1" applyAlignment="1">
      <alignment horizontal="center" vertical="center" wrapText="1"/>
    </xf>
    <xf numFmtId="0" fontId="6" fillId="3" borderId="138" xfId="0" applyFont="1" applyFill="1" applyBorder="1" applyAlignment="1">
      <alignment vertical="center"/>
    </xf>
    <xf numFmtId="0" fontId="4" fillId="3" borderId="24" xfId="0" applyFont="1" applyFill="1" applyBorder="1" applyAlignment="1">
      <alignment vertical="center"/>
    </xf>
    <xf numFmtId="0" fontId="4" fillId="0" borderId="139" xfId="0" applyFont="1" applyFill="1" applyBorder="1" applyAlignment="1">
      <alignment horizontal="center" vertical="center"/>
    </xf>
    <xf numFmtId="0" fontId="6" fillId="0" borderId="26" xfId="0" applyFont="1" applyFill="1" applyBorder="1" applyAlignment="1">
      <alignment vertical="center"/>
    </xf>
    <xf numFmtId="169" fontId="28" fillId="37" borderId="28" xfId="20" applyBorder="1"/>
    <xf numFmtId="0" fontId="4" fillId="0" borderId="7" xfId="0" applyFont="1" applyFill="1" applyBorder="1" applyAlignment="1">
      <alignment horizontal="center" vertical="center" wrapText="1"/>
    </xf>
    <xf numFmtId="0" fontId="4" fillId="0" borderId="73" xfId="0" applyFont="1" applyFill="1" applyBorder="1" applyAlignment="1">
      <alignment horizontal="center" vertical="center" wrapText="1"/>
    </xf>
    <xf numFmtId="193" fontId="7" fillId="0" borderId="3" xfId="0" applyNumberFormat="1" applyFont="1" applyFill="1" applyBorder="1" applyAlignment="1" applyProtection="1">
      <alignment horizontal="right" vertical="center" wrapText="1"/>
      <protection locked="0"/>
    </xf>
    <xf numFmtId="193" fontId="4" fillId="0" borderId="8" xfId="0" applyNumberFormat="1" applyFont="1" applyFill="1" applyBorder="1"/>
    <xf numFmtId="0" fontId="7" fillId="0" borderId="19" xfId="11" applyFont="1" applyFill="1" applyBorder="1" applyAlignment="1" applyProtection="1">
      <alignment vertical="center"/>
    </xf>
    <xf numFmtId="0" fontId="7" fillId="0" borderId="20" xfId="11" applyFont="1" applyFill="1" applyBorder="1" applyAlignment="1" applyProtection="1">
      <alignment vertical="center"/>
    </xf>
    <xf numFmtId="0" fontId="15" fillId="0" borderId="21" xfId="11" applyFont="1" applyFill="1" applyBorder="1" applyAlignment="1" applyProtection="1">
      <alignment horizontal="center" vertical="center"/>
    </xf>
    <xf numFmtId="0" fontId="0" fillId="0" borderId="139" xfId="0" applyBorder="1"/>
    <xf numFmtId="0" fontId="0" fillId="0" borderId="139" xfId="0" applyBorder="1" applyAlignment="1">
      <alignment horizontal="center"/>
    </xf>
    <xf numFmtId="0" fontId="4" fillId="0" borderId="118" xfId="0" applyFont="1" applyBorder="1" applyAlignment="1">
      <alignment vertical="center" wrapText="1"/>
    </xf>
    <xf numFmtId="167" fontId="4" fillId="0" borderId="119" xfId="0" applyNumberFormat="1" applyFont="1" applyBorder="1" applyAlignment="1">
      <alignment horizontal="center" vertical="center"/>
    </xf>
    <xf numFmtId="167" fontId="4" fillId="0" borderId="137" xfId="0" applyNumberFormat="1" applyFont="1" applyBorder="1" applyAlignment="1">
      <alignment horizontal="center" vertical="center"/>
    </xf>
    <xf numFmtId="167" fontId="14" fillId="0" borderId="119" xfId="0" applyNumberFormat="1" applyFont="1" applyBorder="1" applyAlignment="1">
      <alignment horizontal="center" vertical="center"/>
    </xf>
    <xf numFmtId="0" fontId="14" fillId="0" borderId="118" xfId="0" applyFont="1" applyBorder="1" applyAlignment="1">
      <alignment vertical="center" wrapText="1"/>
    </xf>
    <xf numFmtId="0" fontId="0" fillId="0" borderId="25" xfId="0" applyBorder="1"/>
    <xf numFmtId="0" fontId="6" fillId="36" borderId="140" xfId="0" applyFont="1" applyFill="1" applyBorder="1" applyAlignment="1">
      <alignment vertical="center" wrapText="1"/>
    </xf>
    <xf numFmtId="167" fontId="6" fillId="36" borderId="27" xfId="0" applyNumberFormat="1" applyFont="1" applyFill="1" applyBorder="1" applyAlignment="1">
      <alignment horizontal="center" vertical="center"/>
    </xf>
    <xf numFmtId="193" fontId="0" fillId="0" borderId="23" xfId="0" applyNumberFormat="1" applyFill="1" applyBorder="1" applyAlignment="1">
      <alignment wrapText="1"/>
    </xf>
    <xf numFmtId="0" fontId="7" fillId="0" borderId="0" xfId="0" applyFont="1" applyFill="1" applyAlignment="1">
      <alignment wrapText="1"/>
    </xf>
    <xf numFmtId="0" fontId="6" fillId="36" borderId="20" xfId="0" applyFont="1" applyFill="1" applyBorder="1" applyAlignment="1">
      <alignment horizontal="center" vertical="center" wrapText="1"/>
    </xf>
    <xf numFmtId="0" fontId="6" fillId="36" borderId="21" xfId="0" applyFont="1" applyFill="1" applyBorder="1" applyAlignment="1">
      <alignment horizontal="center" vertical="center" wrapText="1"/>
    </xf>
    <xf numFmtId="0" fontId="6" fillId="36" borderId="139" xfId="0" applyFont="1" applyFill="1" applyBorder="1" applyAlignment="1">
      <alignment horizontal="left" vertical="center" wrapText="1"/>
    </xf>
    <xf numFmtId="0" fontId="6" fillId="36" borderId="119" xfId="0" applyFont="1" applyFill="1" applyBorder="1" applyAlignment="1">
      <alignment horizontal="left" vertical="center" wrapText="1"/>
    </xf>
    <xf numFmtId="0" fontId="6" fillId="36" borderId="137" xfId="0" applyFont="1" applyFill="1" applyBorder="1" applyAlignment="1">
      <alignment horizontal="left" vertical="center" wrapText="1"/>
    </xf>
    <xf numFmtId="0" fontId="4" fillId="0" borderId="139" xfId="0" applyFont="1" applyFill="1" applyBorder="1" applyAlignment="1">
      <alignment horizontal="right" vertical="center" wrapText="1"/>
    </xf>
    <xf numFmtId="0" fontId="4" fillId="0" borderId="119" xfId="0" applyFont="1" applyFill="1" applyBorder="1" applyAlignment="1">
      <alignment horizontal="left" vertical="center" wrapText="1"/>
    </xf>
    <xf numFmtId="0" fontId="112" fillId="0" borderId="139" xfId="0" applyFont="1" applyFill="1" applyBorder="1" applyAlignment="1">
      <alignment horizontal="right" vertical="center" wrapText="1"/>
    </xf>
    <xf numFmtId="0" fontId="112" fillId="0" borderId="119" xfId="0" applyFont="1" applyFill="1" applyBorder="1" applyAlignment="1">
      <alignment horizontal="left" vertical="center" wrapText="1"/>
    </xf>
    <xf numFmtId="0" fontId="6" fillId="0" borderId="139" xfId="0" applyFont="1" applyFill="1" applyBorder="1" applyAlignment="1">
      <alignment horizontal="left" vertical="center" wrapText="1"/>
    </xf>
    <xf numFmtId="0" fontId="6" fillId="0" borderId="0" xfId="21410" applyFont="1" applyFill="1" applyAlignment="1" applyProtection="1">
      <alignment horizontal="left" vertical="center"/>
      <protection locked="0"/>
    </xf>
    <xf numFmtId="0" fontId="4" fillId="0" borderId="0" xfId="0" applyFont="1" applyFill="1" applyAlignment="1">
      <alignment horizontal="center" vertical="center"/>
    </xf>
    <xf numFmtId="0" fontId="4" fillId="0" borderId="0" xfId="0" applyFont="1" applyFill="1" applyAlignment="1">
      <alignment horizontal="left" vertical="center"/>
    </xf>
    <xf numFmtId="0" fontId="112" fillId="0" borderId="0" xfId="0" applyFont="1" applyFill="1" applyAlignment="1">
      <alignment horizontal="left" vertical="center"/>
    </xf>
    <xf numFmtId="49" fontId="113" fillId="0" borderId="25" xfId="5" applyNumberFormat="1" applyFont="1" applyFill="1" applyBorder="1" applyAlignment="1" applyProtection="1">
      <alignment horizontal="left" vertical="center"/>
      <protection locked="0"/>
    </xf>
    <xf numFmtId="0" fontId="114" fillId="0" borderId="26" xfId="9" applyFont="1" applyFill="1" applyBorder="1" applyAlignment="1" applyProtection="1">
      <alignment horizontal="left" vertical="center" wrapText="1"/>
      <protection locked="0"/>
    </xf>
    <xf numFmtId="0" fontId="22" fillId="0" borderId="139" xfId="0" applyFont="1" applyBorder="1" applyAlignment="1">
      <alignment horizontal="center" vertical="center" wrapText="1"/>
    </xf>
    <xf numFmtId="0" fontId="22" fillId="0" borderId="119" xfId="0" applyFont="1" applyBorder="1" applyAlignment="1">
      <alignment vertical="center" wrapText="1"/>
    </xf>
    <xf numFmtId="3" fontId="23" fillId="36" borderId="119" xfId="0" applyNumberFormat="1" applyFont="1" applyFill="1" applyBorder="1" applyAlignment="1">
      <alignment vertical="center" wrapText="1"/>
    </xf>
    <xf numFmtId="3" fontId="23" fillId="36" borderId="137" xfId="0" applyNumberFormat="1" applyFont="1" applyFill="1" applyBorder="1" applyAlignment="1">
      <alignment vertical="center" wrapText="1"/>
    </xf>
    <xf numFmtId="14" fontId="7" fillId="3" borderId="119" xfId="8" quotePrefix="1" applyNumberFormat="1" applyFont="1" applyFill="1" applyBorder="1" applyAlignment="1" applyProtection="1">
      <alignment horizontal="left" vertical="center" wrapText="1" indent="2"/>
      <protection locked="0"/>
    </xf>
    <xf numFmtId="3" fontId="23" fillId="0" borderId="119" xfId="0" applyNumberFormat="1" applyFont="1" applyBorder="1" applyAlignment="1">
      <alignment vertical="center" wrapText="1"/>
    </xf>
    <xf numFmtId="3" fontId="23" fillId="0" borderId="137" xfId="0" applyNumberFormat="1" applyFont="1" applyBorder="1" applyAlignment="1">
      <alignment vertical="center" wrapText="1"/>
    </xf>
    <xf numFmtId="14" fontId="7" fillId="3" borderId="119" xfId="8" quotePrefix="1" applyNumberFormat="1" applyFont="1" applyFill="1" applyBorder="1" applyAlignment="1" applyProtection="1">
      <alignment horizontal="left" vertical="center" wrapText="1" indent="3"/>
      <protection locked="0"/>
    </xf>
    <xf numFmtId="3" fontId="23" fillId="0" borderId="119" xfId="0" applyNumberFormat="1" applyFont="1" applyFill="1" applyBorder="1" applyAlignment="1">
      <alignment vertical="center" wrapText="1"/>
    </xf>
    <xf numFmtId="0" fontId="22" fillId="0" borderId="119" xfId="0" applyFont="1" applyFill="1" applyBorder="1" applyAlignment="1">
      <alignment horizontal="left" vertical="center" wrapText="1" indent="2"/>
    </xf>
    <xf numFmtId="0" fontId="11" fillId="0" borderId="119" xfId="17" applyFill="1" applyBorder="1" applyAlignment="1" applyProtection="1"/>
    <xf numFmtId="49" fontId="112" fillId="0" borderId="139" xfId="0" applyNumberFormat="1" applyFont="1" applyFill="1" applyBorder="1" applyAlignment="1">
      <alignment horizontal="right" vertical="center" wrapText="1"/>
    </xf>
    <xf numFmtId="0" fontId="7" fillId="3" borderId="119" xfId="20960" applyFont="1" applyFill="1" applyBorder="1" applyAlignment="1" applyProtection="1"/>
    <xf numFmtId="0" fontId="105" fillId="0" borderId="119" xfId="20960" applyFont="1" applyFill="1" applyBorder="1" applyAlignment="1" applyProtection="1">
      <alignment horizontal="center" vertical="center"/>
    </xf>
    <xf numFmtId="0" fontId="4" fillId="0" borderId="119" xfId="0" applyFont="1" applyBorder="1"/>
    <xf numFmtId="0" fontId="11" fillId="0" borderId="119" xfId="17" applyFill="1" applyBorder="1" applyAlignment="1" applyProtection="1">
      <alignment horizontal="left" vertical="center" wrapText="1"/>
    </xf>
    <xf numFmtId="49" fontId="112" fillId="0" borderId="119" xfId="0" applyNumberFormat="1" applyFont="1" applyFill="1" applyBorder="1" applyAlignment="1">
      <alignment horizontal="right" vertical="center" wrapText="1"/>
    </xf>
    <xf numFmtId="0" fontId="11" fillId="0" borderId="119" xfId="17" applyFill="1" applyBorder="1" applyAlignment="1" applyProtection="1">
      <alignment horizontal="left" vertical="center"/>
    </xf>
    <xf numFmtId="0" fontId="11" fillId="0" borderId="119" xfId="17" applyBorder="1" applyAlignment="1" applyProtection="1"/>
    <xf numFmtId="0" fontId="4" fillId="0" borderId="119" xfId="0" applyFont="1" applyFill="1" applyBorder="1"/>
    <xf numFmtId="0" fontId="22" fillId="0" borderId="139" xfId="0" applyFont="1" applyFill="1" applyBorder="1" applyAlignment="1">
      <alignment horizontal="center" vertical="center" wrapText="1"/>
    </xf>
    <xf numFmtId="0" fontId="22" fillId="0" borderId="119" xfId="0" applyFont="1" applyFill="1" applyBorder="1" applyAlignment="1">
      <alignment vertical="center" wrapText="1"/>
    </xf>
    <xf numFmtId="3" fontId="23" fillId="0" borderId="137" xfId="0" applyNumberFormat="1" applyFont="1" applyFill="1" applyBorder="1" applyAlignment="1">
      <alignment vertical="center" wrapText="1"/>
    </xf>
    <xf numFmtId="0" fontId="115" fillId="79" borderId="120" xfId="21412" applyFont="1" applyFill="1" applyBorder="1" applyAlignment="1" applyProtection="1">
      <alignment vertical="center" wrapText="1"/>
      <protection locked="0"/>
    </xf>
    <xf numFmtId="0" fontId="116" fillId="70" borderId="114" xfId="21412" applyFont="1" applyFill="1" applyBorder="1" applyAlignment="1" applyProtection="1">
      <alignment horizontal="center" vertical="center"/>
      <protection locked="0"/>
    </xf>
    <xf numFmtId="0" fontId="115" fillId="80" borderId="119" xfId="21412" applyFont="1" applyFill="1" applyBorder="1" applyAlignment="1" applyProtection="1">
      <alignment horizontal="center" vertical="center"/>
      <protection locked="0"/>
    </xf>
    <xf numFmtId="0" fontId="115" fillId="79" borderId="120" xfId="21412" applyFont="1" applyFill="1" applyBorder="1" applyAlignment="1" applyProtection="1">
      <alignment vertical="center"/>
      <protection locked="0"/>
    </xf>
    <xf numFmtId="0" fontId="117" fillId="70" borderId="114" xfId="21412" applyFont="1" applyFill="1" applyBorder="1" applyAlignment="1" applyProtection="1">
      <alignment horizontal="center" vertical="center"/>
      <protection locked="0"/>
    </xf>
    <xf numFmtId="0" fontId="117" fillId="3" borderId="114" xfId="21412" applyFont="1" applyFill="1" applyBorder="1" applyAlignment="1" applyProtection="1">
      <alignment horizontal="center" vertical="center"/>
      <protection locked="0"/>
    </xf>
    <xf numFmtId="0" fontId="117" fillId="0" borderId="114" xfId="21412" applyFont="1" applyFill="1" applyBorder="1" applyAlignment="1" applyProtection="1">
      <alignment horizontal="center" vertical="center"/>
      <protection locked="0"/>
    </xf>
    <xf numFmtId="0" fontId="118" fillId="80" borderId="119" xfId="21412" applyFont="1" applyFill="1" applyBorder="1" applyAlignment="1" applyProtection="1">
      <alignment horizontal="center" vertical="center"/>
      <protection locked="0"/>
    </xf>
    <xf numFmtId="0" fontId="115" fillId="79" borderId="120" xfId="21412" applyFont="1" applyFill="1" applyBorder="1" applyAlignment="1" applyProtection="1">
      <alignment horizontal="center" vertical="center"/>
      <protection locked="0"/>
    </xf>
    <xf numFmtId="0" fontId="64" fillId="79" borderId="120" xfId="21412" applyFont="1" applyFill="1" applyBorder="1" applyAlignment="1" applyProtection="1">
      <alignment vertical="center"/>
      <protection locked="0"/>
    </xf>
    <xf numFmtId="0" fontId="117" fillId="70" borderId="119" xfId="21412" applyFont="1" applyFill="1" applyBorder="1" applyAlignment="1" applyProtection="1">
      <alignment horizontal="center" vertical="center"/>
      <protection locked="0"/>
    </xf>
    <xf numFmtId="0" fontId="38" fillId="70" borderId="119" xfId="21412" applyFont="1" applyFill="1" applyBorder="1" applyAlignment="1" applyProtection="1">
      <alignment horizontal="center" vertical="center"/>
      <protection locked="0"/>
    </xf>
    <xf numFmtId="0" fontId="64" fillId="79" borderId="118" xfId="21412" applyFont="1" applyFill="1" applyBorder="1" applyAlignment="1" applyProtection="1">
      <alignment vertical="center"/>
      <protection locked="0"/>
    </xf>
    <xf numFmtId="0" fontId="116" fillId="0" borderId="118" xfId="21412" applyFont="1" applyFill="1" applyBorder="1" applyAlignment="1" applyProtection="1">
      <alignment horizontal="left" vertical="center" wrapText="1"/>
      <protection locked="0"/>
    </xf>
    <xf numFmtId="164" fontId="116" fillId="0" borderId="119" xfId="948" applyNumberFormat="1" applyFont="1" applyFill="1" applyBorder="1" applyAlignment="1" applyProtection="1">
      <alignment horizontal="right" vertical="center"/>
      <protection locked="0"/>
    </xf>
    <xf numFmtId="0" fontId="115" fillId="80" borderId="118" xfId="21412" applyFont="1" applyFill="1" applyBorder="1" applyAlignment="1" applyProtection="1">
      <alignment vertical="top" wrapText="1"/>
      <protection locked="0"/>
    </xf>
    <xf numFmtId="164" fontId="116" fillId="80" borderId="119" xfId="948" applyNumberFormat="1" applyFont="1" applyFill="1" applyBorder="1" applyAlignment="1" applyProtection="1">
      <alignment horizontal="right" vertical="center"/>
    </xf>
    <xf numFmtId="164" fontId="64" fillId="79" borderId="118" xfId="948" applyNumberFormat="1" applyFont="1" applyFill="1" applyBorder="1" applyAlignment="1" applyProtection="1">
      <alignment horizontal="right" vertical="center"/>
      <protection locked="0"/>
    </xf>
    <xf numFmtId="0" fontId="116" fillId="70" borderId="118" xfId="21412" applyFont="1" applyFill="1" applyBorder="1" applyAlignment="1" applyProtection="1">
      <alignment vertical="center" wrapText="1"/>
      <protection locked="0"/>
    </xf>
    <xf numFmtId="0" fontId="116" fillId="70" borderId="118" xfId="21412" applyFont="1" applyFill="1" applyBorder="1" applyAlignment="1" applyProtection="1">
      <alignment horizontal="left" vertical="center" wrapText="1"/>
      <protection locked="0"/>
    </xf>
    <xf numFmtId="0" fontId="116" fillId="0" borderId="118" xfId="21412" applyFont="1" applyFill="1" applyBorder="1" applyAlignment="1" applyProtection="1">
      <alignment vertical="center" wrapText="1"/>
      <protection locked="0"/>
    </xf>
    <xf numFmtId="0" fontId="116" fillId="3" borderId="118" xfId="21412" applyFont="1" applyFill="1" applyBorder="1" applyAlignment="1" applyProtection="1">
      <alignment horizontal="left" vertical="center" wrapText="1"/>
      <protection locked="0"/>
    </xf>
    <xf numFmtId="0" fontId="115" fillId="80" borderId="118" xfId="21412" applyFont="1" applyFill="1" applyBorder="1" applyAlignment="1" applyProtection="1">
      <alignment vertical="center" wrapText="1"/>
      <protection locked="0"/>
    </xf>
    <xf numFmtId="164" fontId="115" fillId="79" borderId="118" xfId="948" applyNumberFormat="1" applyFont="1" applyFill="1" applyBorder="1" applyAlignment="1" applyProtection="1">
      <alignment horizontal="right" vertical="center"/>
      <protection locked="0"/>
    </xf>
    <xf numFmtId="164" fontId="116" fillId="3" borderId="119" xfId="948" applyNumberFormat="1" applyFont="1" applyFill="1" applyBorder="1" applyAlignment="1" applyProtection="1">
      <alignment horizontal="right" vertical="center"/>
      <protection locked="0"/>
    </xf>
    <xf numFmtId="1" fontId="6" fillId="36" borderId="137" xfId="0" applyNumberFormat="1" applyFont="1" applyFill="1" applyBorder="1" applyAlignment="1">
      <alignment horizontal="right" vertical="center" wrapText="1"/>
    </xf>
    <xf numFmtId="1" fontId="112" fillId="0" borderId="137" xfId="0" applyNumberFormat="1" applyFont="1" applyFill="1" applyBorder="1" applyAlignment="1">
      <alignment horizontal="right" vertical="center" wrapText="1"/>
    </xf>
    <xf numFmtId="1" fontId="6" fillId="36" borderId="137" xfId="0" applyNumberFormat="1" applyFont="1" applyFill="1" applyBorder="1" applyAlignment="1">
      <alignment horizontal="center" vertical="center" wrapText="1"/>
    </xf>
    <xf numFmtId="10" fontId="7" fillId="0" borderId="119" xfId="20961" applyNumberFormat="1" applyFont="1" applyFill="1" applyBorder="1" applyAlignment="1">
      <alignment horizontal="left" vertical="center" wrapText="1"/>
    </xf>
    <xf numFmtId="10" fontId="4" fillId="0" borderId="119" xfId="20961" applyNumberFormat="1" applyFont="1" applyFill="1" applyBorder="1" applyAlignment="1">
      <alignment horizontal="left" vertical="center" wrapText="1"/>
    </xf>
    <xf numFmtId="10" fontId="6" fillId="36" borderId="119" xfId="0" applyNumberFormat="1" applyFont="1" applyFill="1" applyBorder="1" applyAlignment="1">
      <alignment horizontal="left" vertical="center" wrapText="1"/>
    </xf>
    <xf numFmtId="10" fontId="112" fillId="0" borderId="119" xfId="20961" applyNumberFormat="1" applyFont="1" applyFill="1" applyBorder="1" applyAlignment="1">
      <alignment horizontal="left" vertical="center" wrapText="1"/>
    </xf>
    <xf numFmtId="10" fontId="6" fillId="36" borderId="119" xfId="20961" applyNumberFormat="1" applyFont="1" applyFill="1" applyBorder="1" applyAlignment="1">
      <alignment horizontal="left" vertical="center" wrapText="1"/>
    </xf>
    <xf numFmtId="10" fontId="6" fillId="36" borderId="119" xfId="0" applyNumberFormat="1" applyFont="1" applyFill="1" applyBorder="1" applyAlignment="1">
      <alignment horizontal="center" vertical="center" wrapText="1"/>
    </xf>
    <xf numFmtId="10" fontId="114" fillId="0" borderId="26" xfId="20961" applyNumberFormat="1" applyFont="1" applyFill="1" applyBorder="1" applyAlignment="1" applyProtection="1">
      <alignment horizontal="left" vertical="center"/>
    </xf>
    <xf numFmtId="43" fontId="7" fillId="0" borderId="0" xfId="7" applyFont="1"/>
    <xf numFmtId="10" fontId="4" fillId="0" borderId="3" xfId="20961" applyNumberFormat="1" applyFont="1" applyFill="1" applyBorder="1" applyAlignment="1" applyProtection="1">
      <alignment horizontal="right" vertical="center" wrapText="1"/>
      <protection locked="0"/>
    </xf>
    <xf numFmtId="10" fontId="4" fillId="0" borderId="3" xfId="20961" applyNumberFormat="1" applyFont="1" applyBorder="1" applyAlignment="1" applyProtection="1">
      <alignment vertical="center" wrapText="1"/>
      <protection locked="0"/>
    </xf>
    <xf numFmtId="10" fontId="4" fillId="0" borderId="23" xfId="20961" applyNumberFormat="1" applyFont="1" applyBorder="1" applyAlignment="1" applyProtection="1">
      <alignment vertical="center" wrapText="1"/>
      <protection locked="0"/>
    </xf>
    <xf numFmtId="10" fontId="9" fillId="2" borderId="3" xfId="20961" applyNumberFormat="1" applyFont="1" applyFill="1" applyBorder="1" applyAlignment="1" applyProtection="1">
      <alignment vertical="center"/>
      <protection locked="0"/>
    </xf>
    <xf numFmtId="10" fontId="17" fillId="2" borderId="3" xfId="20961" applyNumberFormat="1" applyFont="1" applyFill="1" applyBorder="1" applyAlignment="1" applyProtection="1">
      <alignment vertical="center"/>
      <protection locked="0"/>
    </xf>
    <xf numFmtId="10" fontId="17" fillId="2" borderId="23" xfId="20961" applyNumberFormat="1" applyFont="1" applyFill="1" applyBorder="1" applyAlignment="1" applyProtection="1">
      <alignment vertical="center"/>
      <protection locked="0"/>
    </xf>
    <xf numFmtId="10" fontId="9" fillId="2" borderId="23" xfId="20961" applyNumberFormat="1" applyFont="1" applyFill="1" applyBorder="1" applyAlignment="1" applyProtection="1">
      <alignment vertical="center"/>
      <protection locked="0"/>
    </xf>
    <xf numFmtId="10" fontId="9" fillId="2" borderId="26" xfId="20961" applyNumberFormat="1" applyFont="1" applyFill="1" applyBorder="1" applyAlignment="1" applyProtection="1">
      <alignment vertical="center"/>
      <protection locked="0"/>
    </xf>
    <xf numFmtId="10" fontId="17" fillId="2" borderId="26" xfId="20961" applyNumberFormat="1" applyFont="1" applyFill="1" applyBorder="1" applyAlignment="1" applyProtection="1">
      <alignment vertical="center"/>
      <protection locked="0"/>
    </xf>
    <xf numFmtId="10" fontId="17" fillId="2" borderId="27" xfId="20961" applyNumberFormat="1" applyFont="1" applyFill="1" applyBorder="1" applyAlignment="1" applyProtection="1">
      <alignment vertical="center"/>
      <protection locked="0"/>
    </xf>
    <xf numFmtId="14" fontId="7" fillId="0" borderId="0" xfId="0" applyNumberFormat="1" applyFont="1" applyAlignment="1">
      <alignment horizontal="left"/>
    </xf>
    <xf numFmtId="0" fontId="11" fillId="0" borderId="3" xfId="17" applyBorder="1" applyAlignment="1" applyProtection="1"/>
    <xf numFmtId="14" fontId="4" fillId="0" borderId="0" xfId="0" applyNumberFormat="1" applyFont="1"/>
    <xf numFmtId="9" fontId="4" fillId="0" borderId="24" xfId="20961" applyFont="1" applyBorder="1" applyAlignment="1"/>
    <xf numFmtId="10" fontId="4" fillId="0" borderId="24" xfId="20961" applyNumberFormat="1" applyFont="1" applyBorder="1" applyAlignment="1"/>
    <xf numFmtId="10" fontId="4" fillId="0" borderId="43" xfId="20961" applyNumberFormat="1" applyFont="1" applyBorder="1" applyAlignment="1"/>
    <xf numFmtId="164" fontId="4" fillId="36" borderId="27" xfId="7" applyNumberFormat="1" applyFont="1" applyFill="1" applyBorder="1"/>
    <xf numFmtId="164" fontId="4" fillId="0" borderId="59" xfId="7" applyNumberFormat="1" applyFont="1" applyFill="1" applyBorder="1" applyAlignment="1">
      <alignment vertical="center"/>
    </xf>
    <xf numFmtId="164" fontId="4" fillId="0" borderId="73" xfId="7" applyNumberFormat="1" applyFont="1" applyFill="1" applyBorder="1" applyAlignment="1">
      <alignment vertical="center"/>
    </xf>
    <xf numFmtId="164" fontId="4" fillId="0" borderId="119" xfId="7" applyNumberFormat="1" applyFont="1" applyFill="1" applyBorder="1" applyAlignment="1">
      <alignment vertical="center"/>
    </xf>
    <xf numFmtId="164" fontId="4" fillId="0" borderId="120" xfId="7" applyNumberFormat="1" applyFont="1" applyFill="1" applyBorder="1" applyAlignment="1">
      <alignment vertical="center"/>
    </xf>
    <xf numFmtId="164" fontId="4" fillId="0" borderId="137" xfId="7" applyNumberFormat="1" applyFont="1" applyFill="1" applyBorder="1" applyAlignment="1">
      <alignment vertical="center"/>
    </xf>
    <xf numFmtId="164" fontId="4" fillId="0" borderId="26" xfId="7" applyNumberFormat="1" applyFont="1" applyFill="1" applyBorder="1" applyAlignment="1">
      <alignment vertical="center"/>
    </xf>
    <xf numFmtId="164" fontId="4" fillId="0" borderId="28" xfId="7" applyNumberFormat="1" applyFont="1" applyFill="1" applyBorder="1" applyAlignment="1">
      <alignment vertical="center"/>
    </xf>
    <xf numFmtId="164" fontId="4" fillId="0" borderId="27" xfId="7" applyNumberFormat="1" applyFont="1" applyFill="1" applyBorder="1" applyAlignment="1">
      <alignment vertical="center"/>
    </xf>
    <xf numFmtId="164" fontId="4" fillId="0" borderId="30" xfId="7" applyNumberFormat="1" applyFont="1" applyFill="1" applyBorder="1" applyAlignment="1">
      <alignment vertical="center"/>
    </xf>
    <xf numFmtId="164" fontId="4" fillId="0" borderId="21" xfId="7" applyNumberFormat="1" applyFont="1" applyFill="1" applyBorder="1" applyAlignment="1">
      <alignment vertical="center"/>
    </xf>
    <xf numFmtId="164" fontId="4" fillId="0" borderId="115" xfId="7" applyNumberFormat="1" applyFont="1" applyFill="1" applyBorder="1" applyAlignment="1">
      <alignment vertical="center"/>
    </xf>
    <xf numFmtId="164" fontId="4" fillId="0" borderId="128" xfId="7" applyNumberFormat="1" applyFont="1" applyFill="1" applyBorder="1" applyAlignment="1">
      <alignment vertical="center"/>
    </xf>
    <xf numFmtId="9" fontId="4" fillId="0" borderId="113" xfId="20961" applyFont="1" applyFill="1" applyBorder="1" applyAlignment="1">
      <alignment vertical="center"/>
    </xf>
    <xf numFmtId="9" fontId="4" fillId="0" borderId="130" xfId="20961" applyFont="1" applyFill="1" applyBorder="1" applyAlignment="1">
      <alignment vertical="center"/>
    </xf>
    <xf numFmtId="165" fontId="116" fillId="80" borderId="119" xfId="20961" applyNumberFormat="1" applyFont="1" applyFill="1" applyBorder="1" applyAlignment="1" applyProtection="1">
      <alignment horizontal="right" vertical="center"/>
    </xf>
    <xf numFmtId="43" fontId="4" fillId="0" borderId="137" xfId="7" applyNumberFormat="1" applyFont="1" applyFill="1" applyBorder="1" applyAlignment="1">
      <alignment horizontal="right" vertical="center" wrapText="1"/>
    </xf>
    <xf numFmtId="164" fontId="112" fillId="0" borderId="137" xfId="7" applyNumberFormat="1" applyFont="1" applyFill="1" applyBorder="1" applyAlignment="1">
      <alignment horizontal="right" vertical="center" wrapText="1"/>
    </xf>
    <xf numFmtId="164" fontId="4" fillId="0" borderId="137" xfId="7" applyNumberFormat="1" applyFont="1" applyFill="1" applyBorder="1" applyAlignment="1">
      <alignment horizontal="right" vertical="center" wrapText="1"/>
    </xf>
    <xf numFmtId="164" fontId="7" fillId="0" borderId="27" xfId="7" applyNumberFormat="1" applyFont="1" applyFill="1" applyBorder="1" applyAlignment="1" applyProtection="1">
      <alignment horizontal="right" vertical="center"/>
    </xf>
    <xf numFmtId="0" fontId="106" fillId="0" borderId="75" xfId="0" applyFont="1" applyBorder="1" applyAlignment="1">
      <alignment horizontal="left" vertical="center" wrapText="1"/>
    </xf>
    <xf numFmtId="0" fontId="106" fillId="0" borderId="74" xfId="0" applyFont="1" applyBorder="1" applyAlignment="1">
      <alignment horizontal="left" vertical="center" wrapText="1"/>
    </xf>
    <xf numFmtId="0" fontId="9" fillId="0" borderId="30" xfId="0" applyFont="1" applyFill="1" applyBorder="1" applyAlignment="1" applyProtection="1">
      <alignment horizontal="center"/>
    </xf>
    <xf numFmtId="0" fontId="9" fillId="0" borderId="31" xfId="0" applyFont="1" applyFill="1" applyBorder="1" applyAlignment="1" applyProtection="1">
      <alignment horizontal="center"/>
    </xf>
    <xf numFmtId="0" fontId="9" fillId="0" borderId="33" xfId="0" applyFont="1" applyFill="1" applyBorder="1" applyAlignment="1" applyProtection="1">
      <alignment horizontal="center"/>
    </xf>
    <xf numFmtId="0" fontId="9" fillId="0" borderId="32" xfId="0" applyFont="1" applyFill="1" applyBorder="1" applyAlignment="1" applyProtection="1">
      <alignment horizontal="center"/>
    </xf>
    <xf numFmtId="0" fontId="6" fillId="0" borderId="4" xfId="0" applyFont="1" applyBorder="1" applyAlignment="1">
      <alignment horizontal="center" vertical="center"/>
    </xf>
    <xf numFmtId="0" fontId="6" fillId="0" borderId="78" xfId="0" applyFont="1" applyBorder="1" applyAlignment="1">
      <alignment horizontal="center" vertical="center"/>
    </xf>
    <xf numFmtId="0" fontId="10" fillId="0" borderId="5"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20" xfId="0" applyFont="1" applyFill="1" applyBorder="1" applyAlignment="1" applyProtection="1">
      <alignment horizontal="center"/>
    </xf>
    <xf numFmtId="0" fontId="10" fillId="0" borderId="21" xfId="0" applyFont="1" applyFill="1" applyBorder="1" applyAlignment="1" applyProtection="1">
      <alignment horizontal="center"/>
    </xf>
    <xf numFmtId="0" fontId="10" fillId="0" borderId="30" xfId="0" applyFont="1" applyBorder="1" applyAlignment="1">
      <alignment horizontal="center" wrapText="1"/>
    </xf>
    <xf numFmtId="0" fontId="9" fillId="0" borderId="32" xfId="0" applyFont="1" applyBorder="1" applyAlignment="1">
      <alignment horizontal="center"/>
    </xf>
    <xf numFmtId="0" fontId="13" fillId="0" borderId="3" xfId="0" applyFont="1" applyBorder="1" applyAlignment="1">
      <alignment wrapText="1"/>
    </xf>
    <xf numFmtId="0" fontId="4" fillId="0" borderId="23" xfId="0" applyFont="1" applyBorder="1" applyAlignment="1"/>
    <xf numFmtId="0" fontId="10" fillId="0" borderId="8" xfId="0" applyFont="1" applyBorder="1" applyAlignment="1">
      <alignment horizontal="center" wrapText="1"/>
    </xf>
    <xf numFmtId="0" fontId="9" fillId="0" borderId="24" xfId="0" applyFont="1" applyBorder="1" applyAlignment="1">
      <alignment horizontal="center"/>
    </xf>
    <xf numFmtId="0" fontId="10" fillId="0" borderId="8" xfId="0" applyFont="1" applyBorder="1" applyAlignment="1">
      <alignment horizontal="center" vertical="center" wrapText="1"/>
    </xf>
    <xf numFmtId="0" fontId="10" fillId="0" borderId="24" xfId="0" applyFont="1" applyBorder="1" applyAlignment="1">
      <alignment horizontal="center" vertical="center" wrapText="1"/>
    </xf>
    <xf numFmtId="0" fontId="4" fillId="0" borderId="119" xfId="0" applyFont="1" applyFill="1" applyBorder="1" applyAlignment="1">
      <alignment horizontal="center" vertical="center" wrapText="1"/>
    </xf>
    <xf numFmtId="0" fontId="4" fillId="0" borderId="120" xfId="0" applyFont="1" applyFill="1" applyBorder="1" applyAlignment="1">
      <alignment horizontal="center"/>
    </xf>
    <xf numFmtId="0" fontId="4" fillId="0" borderId="24" xfId="0" applyFont="1" applyFill="1" applyBorder="1" applyAlignment="1">
      <alignment horizontal="center"/>
    </xf>
    <xf numFmtId="0" fontId="6" fillId="36" borderId="141" xfId="0" applyFont="1" applyFill="1" applyBorder="1" applyAlignment="1">
      <alignment horizontal="center" vertical="center" wrapText="1"/>
    </xf>
    <xf numFmtId="0" fontId="6" fillId="36" borderId="33" xfId="0" applyFont="1" applyFill="1" applyBorder="1" applyAlignment="1">
      <alignment horizontal="center" vertical="center" wrapText="1"/>
    </xf>
    <xf numFmtId="0" fontId="6" fillId="36" borderId="138" xfId="0" applyFont="1" applyFill="1" applyBorder="1" applyAlignment="1">
      <alignment horizontal="center" vertical="center" wrapText="1"/>
    </xf>
    <xf numFmtId="0" fontId="6" fillId="36" borderId="118" xfId="0" applyFont="1" applyFill="1" applyBorder="1" applyAlignment="1">
      <alignment horizontal="center" vertical="center" wrapText="1"/>
    </xf>
    <xf numFmtId="0" fontId="103" fillId="3" borderId="76" xfId="13" applyFont="1" applyFill="1" applyBorder="1" applyAlignment="1" applyProtection="1">
      <alignment horizontal="center" vertical="center" wrapText="1"/>
      <protection locked="0"/>
    </xf>
    <xf numFmtId="0" fontId="103" fillId="3" borderId="73" xfId="13" applyFont="1" applyFill="1" applyBorder="1" applyAlignment="1" applyProtection="1">
      <alignment horizontal="center" vertical="center" wrapText="1"/>
      <protection locked="0"/>
    </xf>
    <xf numFmtId="9" fontId="4" fillId="0" borderId="8" xfId="0" applyNumberFormat="1" applyFont="1" applyBorder="1" applyAlignment="1">
      <alignment horizontal="center" vertical="center"/>
    </xf>
    <xf numFmtId="9" fontId="4" fillId="0" borderId="10"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164" fontId="15" fillId="3" borderId="19" xfId="1" applyNumberFormat="1" applyFont="1" applyFill="1" applyBorder="1" applyAlignment="1" applyProtection="1">
      <alignment horizontal="center"/>
      <protection locked="0"/>
    </xf>
    <xf numFmtId="164" fontId="15" fillId="3" borderId="20" xfId="1" applyNumberFormat="1" applyFont="1" applyFill="1" applyBorder="1" applyAlignment="1" applyProtection="1">
      <alignment horizontal="center"/>
      <protection locked="0"/>
    </xf>
    <xf numFmtId="164" fontId="15" fillId="3" borderId="21" xfId="1" applyNumberFormat="1" applyFont="1" applyFill="1" applyBorder="1" applyAlignment="1" applyProtection="1">
      <alignment horizontal="center"/>
      <protection locked="0"/>
    </xf>
    <xf numFmtId="0" fontId="6" fillId="0" borderId="56" xfId="0" applyFont="1" applyBorder="1" applyAlignment="1">
      <alignment horizontal="center" vertical="center" wrapText="1"/>
    </xf>
    <xf numFmtId="0" fontId="6" fillId="0" borderId="57" xfId="0" applyFont="1" applyBorder="1" applyAlignment="1">
      <alignment horizontal="center" vertical="center" wrapText="1"/>
    </xf>
    <xf numFmtId="164" fontId="15" fillId="0" borderId="110" xfId="1" applyNumberFormat="1" applyFont="1" applyFill="1" applyBorder="1" applyAlignment="1" applyProtection="1">
      <alignment horizontal="center" vertical="center" wrapText="1"/>
      <protection locked="0"/>
    </xf>
    <xf numFmtId="164" fontId="15" fillId="0" borderId="111" xfId="1" applyNumberFormat="1" applyFont="1" applyFill="1" applyBorder="1" applyAlignment="1" applyProtection="1">
      <alignment horizontal="center" vertical="center" wrapText="1"/>
      <protection locked="0"/>
    </xf>
    <xf numFmtId="0" fontId="4" fillId="0"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76" xfId="0" applyFont="1" applyFill="1" applyBorder="1" applyAlignment="1">
      <alignment horizontal="center" vertical="center" wrapText="1"/>
    </xf>
    <xf numFmtId="0" fontId="4" fillId="0" borderId="73" xfId="0" applyFont="1" applyFill="1" applyBorder="1" applyAlignment="1">
      <alignment horizontal="center" vertical="center" wrapText="1"/>
    </xf>
    <xf numFmtId="0" fontId="4" fillId="0" borderId="8" xfId="0" applyFont="1" applyFill="1" applyBorder="1" applyAlignment="1">
      <alignment horizontal="center" wrapText="1"/>
    </xf>
    <xf numFmtId="0" fontId="4" fillId="0" borderId="10" xfId="0" applyFont="1" applyFill="1" applyBorder="1" applyAlignment="1">
      <alignment horizontal="center" wrapText="1"/>
    </xf>
    <xf numFmtId="0" fontId="4" fillId="0" borderId="68" xfId="0" applyFont="1" applyFill="1" applyBorder="1" applyAlignment="1">
      <alignment horizontal="center" vertical="center" wrapText="1"/>
    </xf>
    <xf numFmtId="0" fontId="4" fillId="0" borderId="61" xfId="0" applyFont="1" applyFill="1" applyBorder="1" applyAlignment="1">
      <alignment horizontal="center" vertical="center" wrapText="1"/>
    </xf>
    <xf numFmtId="0" fontId="4" fillId="0" borderId="126" xfId="0" applyFont="1" applyFill="1" applyBorder="1" applyAlignment="1">
      <alignment horizontal="center" vertical="center" wrapText="1"/>
    </xf>
    <xf numFmtId="0" fontId="14" fillId="0" borderId="60" xfId="0" applyFont="1" applyFill="1" applyBorder="1" applyAlignment="1">
      <alignment horizontal="left" vertical="center"/>
    </xf>
    <xf numFmtId="0" fontId="14" fillId="0" borderId="61" xfId="0" applyFont="1" applyFill="1" applyBorder="1" applyAlignment="1">
      <alignment horizontal="left" vertical="center"/>
    </xf>
    <xf numFmtId="0" fontId="108" fillId="78" borderId="8" xfId="0" applyFont="1" applyFill="1" applyBorder="1" applyAlignment="1">
      <alignment vertical="center" wrapText="1"/>
    </xf>
    <xf numFmtId="0" fontId="108" fillId="78" borderId="10" xfId="0" applyFont="1" applyFill="1" applyBorder="1" applyAlignment="1">
      <alignment vertical="center" wrapText="1"/>
    </xf>
    <xf numFmtId="0" fontId="108" fillId="0" borderId="8" xfId="0" applyFont="1" applyFill="1" applyBorder="1" applyAlignment="1">
      <alignment vertical="center" wrapText="1"/>
    </xf>
    <xf numFmtId="0" fontId="108" fillId="0" borderId="10" xfId="0" applyFont="1" applyFill="1" applyBorder="1" applyAlignment="1">
      <alignment vertical="center" wrapText="1"/>
    </xf>
    <xf numFmtId="0" fontId="108" fillId="0" borderId="8" xfId="0" applyFont="1" applyFill="1" applyBorder="1" applyAlignment="1">
      <alignment horizontal="left" vertical="center" wrapText="1"/>
    </xf>
    <xf numFmtId="0" fontId="108" fillId="0" borderId="10" xfId="0" applyFont="1" applyFill="1" applyBorder="1" applyAlignment="1">
      <alignment horizontal="left" vertical="center" wrapText="1"/>
    </xf>
    <xf numFmtId="0" fontId="107" fillId="76" borderId="91" xfId="0" applyFont="1" applyFill="1" applyBorder="1" applyAlignment="1">
      <alignment horizontal="center" vertical="center" wrapText="1"/>
    </xf>
    <xf numFmtId="0" fontId="107" fillId="76" borderId="0" xfId="0" applyFont="1" applyFill="1" applyBorder="1" applyAlignment="1">
      <alignment horizontal="center" vertical="center" wrapText="1"/>
    </xf>
    <xf numFmtId="0" fontId="107" fillId="76" borderId="92" xfId="0" applyFont="1" applyFill="1" applyBorder="1" applyAlignment="1">
      <alignment horizontal="center" vertical="center" wrapText="1"/>
    </xf>
    <xf numFmtId="0" fontId="107" fillId="0" borderId="104" xfId="0" applyFont="1" applyFill="1" applyBorder="1" applyAlignment="1">
      <alignment horizontal="center" vertical="center"/>
    </xf>
    <xf numFmtId="0" fontId="108" fillId="0" borderId="97" xfId="0" applyFont="1" applyFill="1" applyBorder="1" applyAlignment="1">
      <alignment horizontal="left" vertical="center"/>
    </xf>
    <xf numFmtId="0" fontId="108" fillId="0" borderId="98" xfId="0" applyFont="1" applyFill="1" applyBorder="1" applyAlignment="1">
      <alignment horizontal="left" vertical="center"/>
    </xf>
    <xf numFmtId="0" fontId="107" fillId="76" borderId="107" xfId="0" applyFont="1" applyFill="1" applyBorder="1" applyAlignment="1">
      <alignment horizontal="center" vertical="center"/>
    </xf>
    <xf numFmtId="0" fontId="107" fillId="76" borderId="108" xfId="0" applyFont="1" applyFill="1" applyBorder="1" applyAlignment="1">
      <alignment horizontal="center" vertical="center"/>
    </xf>
    <xf numFmtId="0" fontId="107" fillId="76" borderId="109" xfId="0" applyFont="1" applyFill="1" applyBorder="1" applyAlignment="1">
      <alignment horizontal="center" vertical="center"/>
    </xf>
    <xf numFmtId="0" fontId="108" fillId="0" borderId="100" xfId="0" applyFont="1" applyFill="1" applyBorder="1" applyAlignment="1">
      <alignment horizontal="left" vertical="center" wrapText="1"/>
    </xf>
    <xf numFmtId="0" fontId="108" fillId="0" borderId="101" xfId="0" applyFont="1" applyFill="1" applyBorder="1" applyAlignment="1">
      <alignment horizontal="left" vertical="center" wrapText="1"/>
    </xf>
    <xf numFmtId="0" fontId="108" fillId="0" borderId="96" xfId="0" applyFont="1" applyFill="1" applyBorder="1" applyAlignment="1">
      <alignment horizontal="left" vertical="center" wrapText="1"/>
    </xf>
    <xf numFmtId="0" fontId="108" fillId="0" borderId="105" xfId="0" applyFont="1" applyFill="1" applyBorder="1" applyAlignment="1">
      <alignment horizontal="left" vertical="center" wrapText="1"/>
    </xf>
    <xf numFmtId="0" fontId="107" fillId="76" borderId="93" xfId="0" applyFont="1" applyFill="1" applyBorder="1" applyAlignment="1">
      <alignment horizontal="center" vertical="center" wrapText="1"/>
    </xf>
    <xf numFmtId="0" fontId="107" fillId="76" borderId="94" xfId="0" applyFont="1" applyFill="1" applyBorder="1" applyAlignment="1">
      <alignment horizontal="center" vertical="center" wrapText="1"/>
    </xf>
    <xf numFmtId="0" fontId="107" fillId="76" borderId="95" xfId="0" applyFont="1" applyFill="1" applyBorder="1" applyAlignment="1">
      <alignment horizontal="center" vertical="center" wrapText="1"/>
    </xf>
    <xf numFmtId="0" fontId="107" fillId="0" borderId="106" xfId="0" applyFont="1" applyFill="1" applyBorder="1" applyAlignment="1">
      <alignment horizontal="center" vertical="center"/>
    </xf>
    <xf numFmtId="0" fontId="107" fillId="0" borderId="107" xfId="0" applyFont="1" applyFill="1" applyBorder="1" applyAlignment="1">
      <alignment horizontal="center" vertical="center"/>
    </xf>
    <xf numFmtId="0" fontId="107" fillId="0" borderId="108" xfId="0" applyFont="1" applyFill="1" applyBorder="1" applyAlignment="1">
      <alignment horizontal="center" vertical="center"/>
    </xf>
    <xf numFmtId="0" fontId="107" fillId="0" borderId="109" xfId="0" applyFont="1" applyFill="1" applyBorder="1" applyAlignment="1">
      <alignment horizontal="center" vertical="center"/>
    </xf>
    <xf numFmtId="0" fontId="107" fillId="0" borderId="102" xfId="0" applyFont="1" applyFill="1" applyBorder="1" applyAlignment="1">
      <alignment horizontal="center" vertical="center"/>
    </xf>
    <xf numFmtId="0" fontId="108" fillId="0" borderId="99" xfId="0" applyFont="1" applyFill="1" applyBorder="1" applyAlignment="1">
      <alignment horizontal="left" vertical="center" wrapText="1"/>
    </xf>
    <xf numFmtId="0" fontId="108" fillId="3" borderId="8" xfId="0" applyFont="1" applyFill="1" applyBorder="1" applyAlignment="1">
      <alignment horizontal="left" vertical="center" wrapText="1"/>
    </xf>
    <xf numFmtId="0" fontId="108" fillId="3" borderId="10" xfId="0" applyFont="1" applyFill="1" applyBorder="1" applyAlignment="1">
      <alignment horizontal="left" vertical="center" wrapText="1"/>
    </xf>
    <xf numFmtId="0" fontId="108" fillId="0" borderId="86" xfId="0" applyFont="1" applyFill="1" applyBorder="1" applyAlignment="1">
      <alignment horizontal="left" vertical="center" wrapText="1"/>
    </xf>
    <xf numFmtId="0" fontId="108" fillId="0" borderId="87" xfId="0" applyFont="1" applyFill="1" applyBorder="1" applyAlignment="1">
      <alignment horizontal="left" vertical="center" wrapText="1"/>
    </xf>
    <xf numFmtId="0" fontId="107" fillId="76" borderId="134" xfId="0" applyFont="1" applyFill="1" applyBorder="1" applyAlignment="1">
      <alignment horizontal="center" vertical="center" wrapText="1"/>
    </xf>
    <xf numFmtId="0" fontId="107" fillId="76" borderId="135" xfId="0" applyFont="1" applyFill="1" applyBorder="1" applyAlignment="1">
      <alignment horizontal="center" vertical="center" wrapText="1"/>
    </xf>
    <xf numFmtId="0" fontId="107" fillId="76" borderId="136" xfId="0" applyFont="1" applyFill="1" applyBorder="1" applyAlignment="1">
      <alignment horizontal="center" vertical="center" wrapText="1"/>
    </xf>
    <xf numFmtId="0" fontId="107" fillId="0" borderId="79" xfId="0" applyFont="1" applyFill="1" applyBorder="1" applyAlignment="1">
      <alignment horizontal="center" vertical="center"/>
    </xf>
    <xf numFmtId="0" fontId="107" fillId="0" borderId="80" xfId="0" applyFont="1" applyFill="1" applyBorder="1" applyAlignment="1">
      <alignment horizontal="center" vertical="center"/>
    </xf>
    <xf numFmtId="0" fontId="107" fillId="0" borderId="81" xfId="0" applyFont="1" applyFill="1" applyBorder="1" applyAlignment="1">
      <alignment horizontal="center" vertical="center"/>
    </xf>
    <xf numFmtId="49" fontId="108" fillId="0" borderId="97" xfId="0" applyNumberFormat="1" applyFont="1" applyFill="1" applyBorder="1" applyAlignment="1">
      <alignment horizontal="left" vertical="center" wrapText="1"/>
    </xf>
    <xf numFmtId="49" fontId="108" fillId="0" borderId="98" xfId="0" applyNumberFormat="1" applyFont="1" applyFill="1" applyBorder="1" applyAlignment="1">
      <alignment horizontal="left" vertical="center" wrapText="1"/>
    </xf>
    <xf numFmtId="0" fontId="107" fillId="76" borderId="82" xfId="0" applyFont="1" applyFill="1" applyBorder="1" applyAlignment="1">
      <alignment horizontal="center" vertical="center" wrapText="1"/>
    </xf>
    <xf numFmtId="0" fontId="107" fillId="76" borderId="83" xfId="0" applyFont="1" applyFill="1" applyBorder="1" applyAlignment="1">
      <alignment horizontal="center" vertical="center" wrapText="1"/>
    </xf>
    <xf numFmtId="0" fontId="107" fillId="76" borderId="84" xfId="0" applyFont="1" applyFill="1" applyBorder="1" applyAlignment="1">
      <alignment horizontal="center" vertical="center" wrapText="1"/>
    </xf>
    <xf numFmtId="0" fontId="108" fillId="0" borderId="59" xfId="0" applyFont="1" applyFill="1" applyBorder="1" applyAlignment="1">
      <alignment horizontal="left" vertical="center" wrapText="1"/>
    </xf>
    <xf numFmtId="0" fontId="108" fillId="0" borderId="11" xfId="0" applyFont="1" applyFill="1" applyBorder="1" applyAlignment="1">
      <alignment horizontal="left" vertical="center" wrapText="1"/>
    </xf>
    <xf numFmtId="0" fontId="108" fillId="0" borderId="120" xfId="0" applyFont="1" applyFill="1" applyBorder="1" applyAlignment="1">
      <alignment horizontal="left" vertical="center" wrapText="1"/>
    </xf>
    <xf numFmtId="0" fontId="108" fillId="0" borderId="118" xfId="0" applyFont="1" applyFill="1" applyBorder="1" applyAlignment="1">
      <alignment horizontal="left" vertical="center" wrapText="1"/>
    </xf>
    <xf numFmtId="0" fontId="108" fillId="3" borderId="8" xfId="0" applyFont="1" applyFill="1" applyBorder="1" applyAlignment="1">
      <alignment vertical="center" wrapText="1"/>
    </xf>
    <xf numFmtId="0" fontId="108" fillId="3" borderId="10" xfId="0" applyFont="1" applyFill="1" applyBorder="1" applyAlignment="1">
      <alignment vertical="center" wrapText="1"/>
    </xf>
    <xf numFmtId="0" fontId="108" fillId="0" borderId="86" xfId="0" applyFont="1" applyFill="1" applyBorder="1" applyAlignment="1">
      <alignment vertical="center" wrapText="1"/>
    </xf>
    <xf numFmtId="0" fontId="108" fillId="0" borderId="87" xfId="0" applyFont="1" applyFill="1" applyBorder="1" applyAlignment="1">
      <alignment vertical="center" wrapText="1"/>
    </xf>
    <xf numFmtId="0" fontId="108" fillId="0" borderId="59" xfId="0" applyFont="1" applyFill="1" applyBorder="1" applyAlignment="1">
      <alignment vertical="center" wrapText="1"/>
    </xf>
    <xf numFmtId="0" fontId="108" fillId="0" borderId="11" xfId="0" applyFont="1" applyFill="1" applyBorder="1" applyAlignment="1">
      <alignment vertical="center" wrapText="1"/>
    </xf>
    <xf numFmtId="0" fontId="108" fillId="3" borderId="86" xfId="0" applyFont="1" applyFill="1" applyBorder="1" applyAlignment="1">
      <alignment horizontal="left" vertical="center" wrapText="1"/>
    </xf>
    <xf numFmtId="0" fontId="108" fillId="3" borderId="87" xfId="0" applyFont="1" applyFill="1" applyBorder="1" applyAlignment="1">
      <alignment horizontal="left" vertical="center" wrapText="1"/>
    </xf>
    <xf numFmtId="0" fontId="108" fillId="0" borderId="3" xfId="0" applyFont="1" applyFill="1" applyBorder="1" applyAlignment="1">
      <alignment horizontal="left" vertical="center" wrapText="1"/>
    </xf>
    <xf numFmtId="0" fontId="108" fillId="0" borderId="8" xfId="0" applyFont="1" applyFill="1" applyBorder="1" applyAlignment="1">
      <alignment horizontal="left"/>
    </xf>
    <xf numFmtId="0" fontId="108" fillId="0" borderId="10" xfId="0" applyFont="1" applyFill="1" applyBorder="1" applyAlignment="1">
      <alignment horizontal="left"/>
    </xf>
    <xf numFmtId="0" fontId="108" fillId="0" borderId="89" xfId="0" applyFont="1" applyFill="1" applyBorder="1" applyAlignment="1">
      <alignment horizontal="left" vertical="center" wrapText="1"/>
    </xf>
    <xf numFmtId="0" fontId="108" fillId="0" borderId="90" xfId="0" applyFont="1" applyFill="1" applyBorder="1" applyAlignment="1">
      <alignment horizontal="left" vertical="center" wrapText="1"/>
    </xf>
  </cellXfs>
  <cellStyles count="21413">
    <cellStyle name="_RC VALUTEBIS WRILSI " xfId="18"/>
    <cellStyle name="=C:\WINNT35\SYSTEM32\COMMAND.COM" xfId="21412"/>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2 2" xfId="21408"/>
    <cellStyle name="Calculation 2 10 3" xfId="724"/>
    <cellStyle name="Calculation 2 10 3 2" xfId="21407"/>
    <cellStyle name="Calculation 2 10 4" xfId="725"/>
    <cellStyle name="Calculation 2 10 4 2" xfId="21406"/>
    <cellStyle name="Calculation 2 10 5" xfId="726"/>
    <cellStyle name="Calculation 2 10 5 2" xfId="21405"/>
    <cellStyle name="Calculation 2 11" xfId="727"/>
    <cellStyle name="Calculation 2 11 2" xfId="728"/>
    <cellStyle name="Calculation 2 11 2 2" xfId="21403"/>
    <cellStyle name="Calculation 2 11 3" xfId="729"/>
    <cellStyle name="Calculation 2 11 3 2" xfId="21402"/>
    <cellStyle name="Calculation 2 11 4" xfId="730"/>
    <cellStyle name="Calculation 2 11 4 2" xfId="21401"/>
    <cellStyle name="Calculation 2 11 5" xfId="731"/>
    <cellStyle name="Calculation 2 11 5 2" xfId="21400"/>
    <cellStyle name="Calculation 2 11 6" xfId="21404"/>
    <cellStyle name="Calculation 2 12" xfId="732"/>
    <cellStyle name="Calculation 2 12 2" xfId="733"/>
    <cellStyle name="Calculation 2 12 2 2" xfId="21398"/>
    <cellStyle name="Calculation 2 12 3" xfId="734"/>
    <cellStyle name="Calculation 2 12 3 2" xfId="21397"/>
    <cellStyle name="Calculation 2 12 4" xfId="735"/>
    <cellStyle name="Calculation 2 12 4 2" xfId="21396"/>
    <cellStyle name="Calculation 2 12 5" xfId="736"/>
    <cellStyle name="Calculation 2 12 5 2" xfId="21395"/>
    <cellStyle name="Calculation 2 12 6" xfId="21399"/>
    <cellStyle name="Calculation 2 13" xfId="737"/>
    <cellStyle name="Calculation 2 13 2" xfId="738"/>
    <cellStyle name="Calculation 2 13 2 2" xfId="21393"/>
    <cellStyle name="Calculation 2 13 3" xfId="739"/>
    <cellStyle name="Calculation 2 13 3 2" xfId="21392"/>
    <cellStyle name="Calculation 2 13 4" xfId="740"/>
    <cellStyle name="Calculation 2 13 4 2" xfId="21391"/>
    <cellStyle name="Calculation 2 13 5" xfId="21394"/>
    <cellStyle name="Calculation 2 14" xfId="741"/>
    <cellStyle name="Calculation 2 14 2" xfId="21390"/>
    <cellStyle name="Calculation 2 15" xfId="742"/>
    <cellStyle name="Calculation 2 15 2" xfId="21389"/>
    <cellStyle name="Calculation 2 16" xfId="743"/>
    <cellStyle name="Calculation 2 16 2" xfId="21388"/>
    <cellStyle name="Calculation 2 17" xfId="21409"/>
    <cellStyle name="Calculation 2 2" xfId="744"/>
    <cellStyle name="Calculation 2 2 10" xfId="21387"/>
    <cellStyle name="Calculation 2 2 2" xfId="745"/>
    <cellStyle name="Calculation 2 2 2 2" xfId="746"/>
    <cellStyle name="Calculation 2 2 2 2 2" xfId="21385"/>
    <cellStyle name="Calculation 2 2 2 3" xfId="747"/>
    <cellStyle name="Calculation 2 2 2 3 2" xfId="21384"/>
    <cellStyle name="Calculation 2 2 2 4" xfId="748"/>
    <cellStyle name="Calculation 2 2 2 4 2" xfId="21383"/>
    <cellStyle name="Calculation 2 2 2 5" xfId="21386"/>
    <cellStyle name="Calculation 2 2 3" xfId="749"/>
    <cellStyle name="Calculation 2 2 3 2" xfId="750"/>
    <cellStyle name="Calculation 2 2 3 2 2" xfId="21381"/>
    <cellStyle name="Calculation 2 2 3 3" xfId="751"/>
    <cellStyle name="Calculation 2 2 3 3 2" xfId="21380"/>
    <cellStyle name="Calculation 2 2 3 4" xfId="752"/>
    <cellStyle name="Calculation 2 2 3 4 2" xfId="21379"/>
    <cellStyle name="Calculation 2 2 3 5" xfId="21382"/>
    <cellStyle name="Calculation 2 2 4" xfId="753"/>
    <cellStyle name="Calculation 2 2 4 2" xfId="754"/>
    <cellStyle name="Calculation 2 2 4 2 2" xfId="21377"/>
    <cellStyle name="Calculation 2 2 4 3" xfId="755"/>
    <cellStyle name="Calculation 2 2 4 3 2" xfId="21376"/>
    <cellStyle name="Calculation 2 2 4 4" xfId="756"/>
    <cellStyle name="Calculation 2 2 4 4 2" xfId="21375"/>
    <cellStyle name="Calculation 2 2 4 5" xfId="21378"/>
    <cellStyle name="Calculation 2 2 5" xfId="757"/>
    <cellStyle name="Calculation 2 2 5 2" xfId="758"/>
    <cellStyle name="Calculation 2 2 5 2 2" xfId="21373"/>
    <cellStyle name="Calculation 2 2 5 3" xfId="759"/>
    <cellStyle name="Calculation 2 2 5 3 2" xfId="21372"/>
    <cellStyle name="Calculation 2 2 5 4" xfId="760"/>
    <cellStyle name="Calculation 2 2 5 4 2" xfId="21371"/>
    <cellStyle name="Calculation 2 2 5 5" xfId="21374"/>
    <cellStyle name="Calculation 2 2 6" xfId="761"/>
    <cellStyle name="Calculation 2 2 6 2" xfId="21370"/>
    <cellStyle name="Calculation 2 2 7" xfId="762"/>
    <cellStyle name="Calculation 2 2 7 2" xfId="21369"/>
    <cellStyle name="Calculation 2 2 8" xfId="763"/>
    <cellStyle name="Calculation 2 2 8 2" xfId="21368"/>
    <cellStyle name="Calculation 2 2 9" xfId="764"/>
    <cellStyle name="Calculation 2 2 9 2" xfId="21367"/>
    <cellStyle name="Calculation 2 3" xfId="765"/>
    <cellStyle name="Calculation 2 3 2" xfId="766"/>
    <cellStyle name="Calculation 2 3 2 2" xfId="21366"/>
    <cellStyle name="Calculation 2 3 3" xfId="767"/>
    <cellStyle name="Calculation 2 3 3 2" xfId="21365"/>
    <cellStyle name="Calculation 2 3 4" xfId="768"/>
    <cellStyle name="Calculation 2 3 4 2" xfId="21364"/>
    <cellStyle name="Calculation 2 3 5" xfId="769"/>
    <cellStyle name="Calculation 2 3 5 2" xfId="21363"/>
    <cellStyle name="Calculation 2 4" xfId="770"/>
    <cellStyle name="Calculation 2 4 2" xfId="771"/>
    <cellStyle name="Calculation 2 4 2 2" xfId="21362"/>
    <cellStyle name="Calculation 2 4 3" xfId="772"/>
    <cellStyle name="Calculation 2 4 3 2" xfId="21361"/>
    <cellStyle name="Calculation 2 4 4" xfId="773"/>
    <cellStyle name="Calculation 2 4 4 2" xfId="21360"/>
    <cellStyle name="Calculation 2 4 5" xfId="774"/>
    <cellStyle name="Calculation 2 4 5 2" xfId="21359"/>
    <cellStyle name="Calculation 2 5" xfId="775"/>
    <cellStyle name="Calculation 2 5 2" xfId="776"/>
    <cellStyle name="Calculation 2 5 2 2" xfId="21358"/>
    <cellStyle name="Calculation 2 5 3" xfId="777"/>
    <cellStyle name="Calculation 2 5 3 2" xfId="21357"/>
    <cellStyle name="Calculation 2 5 4" xfId="778"/>
    <cellStyle name="Calculation 2 5 4 2" xfId="21356"/>
    <cellStyle name="Calculation 2 5 5" xfId="779"/>
    <cellStyle name="Calculation 2 5 5 2" xfId="21355"/>
    <cellStyle name="Calculation 2 6" xfId="780"/>
    <cellStyle name="Calculation 2 6 2" xfId="781"/>
    <cellStyle name="Calculation 2 6 2 2" xfId="21354"/>
    <cellStyle name="Calculation 2 6 3" xfId="782"/>
    <cellStyle name="Calculation 2 6 3 2" xfId="21353"/>
    <cellStyle name="Calculation 2 6 4" xfId="783"/>
    <cellStyle name="Calculation 2 6 4 2" xfId="21352"/>
    <cellStyle name="Calculation 2 6 5" xfId="784"/>
    <cellStyle name="Calculation 2 6 5 2" xfId="21351"/>
    <cellStyle name="Calculation 2 7" xfId="785"/>
    <cellStyle name="Calculation 2 7 2" xfId="786"/>
    <cellStyle name="Calculation 2 7 2 2" xfId="21350"/>
    <cellStyle name="Calculation 2 7 3" xfId="787"/>
    <cellStyle name="Calculation 2 7 3 2" xfId="21349"/>
    <cellStyle name="Calculation 2 7 4" xfId="788"/>
    <cellStyle name="Calculation 2 7 4 2" xfId="21348"/>
    <cellStyle name="Calculation 2 7 5" xfId="789"/>
    <cellStyle name="Calculation 2 7 5 2" xfId="21347"/>
    <cellStyle name="Calculation 2 8" xfId="790"/>
    <cellStyle name="Calculation 2 8 2" xfId="791"/>
    <cellStyle name="Calculation 2 8 2 2" xfId="21346"/>
    <cellStyle name="Calculation 2 8 3" xfId="792"/>
    <cellStyle name="Calculation 2 8 3 2" xfId="21345"/>
    <cellStyle name="Calculation 2 8 4" xfId="793"/>
    <cellStyle name="Calculation 2 8 4 2" xfId="21344"/>
    <cellStyle name="Calculation 2 8 5" xfId="794"/>
    <cellStyle name="Calculation 2 8 5 2" xfId="21343"/>
    <cellStyle name="Calculation 2 9" xfId="795"/>
    <cellStyle name="Calculation 2 9 2" xfId="796"/>
    <cellStyle name="Calculation 2 9 2 2" xfId="21342"/>
    <cellStyle name="Calculation 2 9 3" xfId="797"/>
    <cellStyle name="Calculation 2 9 3 2" xfId="21341"/>
    <cellStyle name="Calculation 2 9 4" xfId="798"/>
    <cellStyle name="Calculation 2 9 4 2" xfId="21340"/>
    <cellStyle name="Calculation 2 9 5" xfId="799"/>
    <cellStyle name="Calculation 2 9 5 2" xfId="21339"/>
    <cellStyle name="Calculation 3" xfId="800"/>
    <cellStyle name="Calculation 3 2" xfId="801"/>
    <cellStyle name="Calculation 3 2 2" xfId="21337"/>
    <cellStyle name="Calculation 3 3" xfId="802"/>
    <cellStyle name="Calculation 3 3 2" xfId="21336"/>
    <cellStyle name="Calculation 3 4" xfId="21338"/>
    <cellStyle name="Calculation 4" xfId="803"/>
    <cellStyle name="Calculation 4 2" xfId="804"/>
    <cellStyle name="Calculation 4 2 2" xfId="21334"/>
    <cellStyle name="Calculation 4 3" xfId="805"/>
    <cellStyle name="Calculation 4 3 2" xfId="21333"/>
    <cellStyle name="Calculation 4 4" xfId="21335"/>
    <cellStyle name="Calculation 5" xfId="806"/>
    <cellStyle name="Calculation 5 2" xfId="807"/>
    <cellStyle name="Calculation 5 2 2" xfId="21331"/>
    <cellStyle name="Calculation 5 3" xfId="808"/>
    <cellStyle name="Calculation 5 3 2" xfId="21330"/>
    <cellStyle name="Calculation 5 4" xfId="21332"/>
    <cellStyle name="Calculation 6" xfId="809"/>
    <cellStyle name="Calculation 6 2" xfId="810"/>
    <cellStyle name="Calculation 6 2 2" xfId="21328"/>
    <cellStyle name="Calculation 6 3" xfId="811"/>
    <cellStyle name="Calculation 6 3 2" xfId="21327"/>
    <cellStyle name="Calculation 6 4" xfId="21329"/>
    <cellStyle name="Calculation 7" xfId="812"/>
    <cellStyle name="Calculation 7 2" xfId="21326"/>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10 2" xfId="21324"/>
    <cellStyle name="Gia's 11" xfId="21325"/>
    <cellStyle name="Gia's 2" xfId="9187"/>
    <cellStyle name="Gia's 2 2" xfId="21323"/>
    <cellStyle name="Gia's 3" xfId="9188"/>
    <cellStyle name="Gia's 3 2" xfId="21322"/>
    <cellStyle name="Gia's 4" xfId="9189"/>
    <cellStyle name="Gia's 4 2" xfId="21321"/>
    <cellStyle name="Gia's 5" xfId="9190"/>
    <cellStyle name="Gia's 5 2" xfId="21320"/>
    <cellStyle name="Gia's 6" xfId="9191"/>
    <cellStyle name="Gia's 6 2" xfId="21319"/>
    <cellStyle name="Gia's 7" xfId="9192"/>
    <cellStyle name="Gia's 7 2" xfId="21318"/>
    <cellStyle name="Gia's 8" xfId="9193"/>
    <cellStyle name="Gia's 8 2" xfId="21317"/>
    <cellStyle name="Gia's 9" xfId="9194"/>
    <cellStyle name="Gia's 9 2" xfId="21316"/>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greyed 2" xfId="21315"/>
    <cellStyle name="Header1" xfId="9222"/>
    <cellStyle name="Header1 2" xfId="9223"/>
    <cellStyle name="Header1 3" xfId="9224"/>
    <cellStyle name="Header2" xfId="9225"/>
    <cellStyle name="Header2 2" xfId="9226"/>
    <cellStyle name="Header2 2 2" xfId="21313"/>
    <cellStyle name="Header2 3" xfId="9227"/>
    <cellStyle name="Header2 3 2" xfId="21312"/>
    <cellStyle name="Header2 4" xfId="21314"/>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eadingTable 2" xfId="21311"/>
    <cellStyle name="highlightExposure" xfId="9323"/>
    <cellStyle name="highlightExposure 2" xfId="21310"/>
    <cellStyle name="highlightPercentage" xfId="9324"/>
    <cellStyle name="highlightPercentage 2" xfId="21309"/>
    <cellStyle name="highlightText" xfId="9325"/>
    <cellStyle name="highlightText 2" xfId="21308"/>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2 2" xfId="21306"/>
    <cellStyle name="Input 2 10 3" xfId="9336"/>
    <cellStyle name="Input 2 10 3 2" xfId="21305"/>
    <cellStyle name="Input 2 10 4" xfId="9337"/>
    <cellStyle name="Input 2 10 4 2" xfId="21304"/>
    <cellStyle name="Input 2 10 5" xfId="9338"/>
    <cellStyle name="Input 2 10 5 2" xfId="21303"/>
    <cellStyle name="Input 2 11" xfId="9339"/>
    <cellStyle name="Input 2 11 2" xfId="9340"/>
    <cellStyle name="Input 2 11 2 2" xfId="21301"/>
    <cellStyle name="Input 2 11 3" xfId="9341"/>
    <cellStyle name="Input 2 11 3 2" xfId="21300"/>
    <cellStyle name="Input 2 11 4" xfId="9342"/>
    <cellStyle name="Input 2 11 4 2" xfId="21299"/>
    <cellStyle name="Input 2 11 5" xfId="9343"/>
    <cellStyle name="Input 2 11 5 2" xfId="21298"/>
    <cellStyle name="Input 2 11 6" xfId="21302"/>
    <cellStyle name="Input 2 12" xfId="9344"/>
    <cellStyle name="Input 2 12 2" xfId="9345"/>
    <cellStyle name="Input 2 12 2 2" xfId="21296"/>
    <cellStyle name="Input 2 12 3" xfId="9346"/>
    <cellStyle name="Input 2 12 3 2" xfId="21295"/>
    <cellStyle name="Input 2 12 4" xfId="9347"/>
    <cellStyle name="Input 2 12 4 2" xfId="21294"/>
    <cellStyle name="Input 2 12 5" xfId="9348"/>
    <cellStyle name="Input 2 12 5 2" xfId="21293"/>
    <cellStyle name="Input 2 12 6" xfId="21297"/>
    <cellStyle name="Input 2 13" xfId="9349"/>
    <cellStyle name="Input 2 13 2" xfId="9350"/>
    <cellStyle name="Input 2 13 2 2" xfId="21291"/>
    <cellStyle name="Input 2 13 3" xfId="9351"/>
    <cellStyle name="Input 2 13 3 2" xfId="21290"/>
    <cellStyle name="Input 2 13 4" xfId="9352"/>
    <cellStyle name="Input 2 13 4 2" xfId="21289"/>
    <cellStyle name="Input 2 13 5" xfId="21292"/>
    <cellStyle name="Input 2 14" xfId="9353"/>
    <cellStyle name="Input 2 14 2" xfId="21288"/>
    <cellStyle name="Input 2 15" xfId="9354"/>
    <cellStyle name="Input 2 15 2" xfId="21287"/>
    <cellStyle name="Input 2 16" xfId="9355"/>
    <cellStyle name="Input 2 16 2" xfId="21286"/>
    <cellStyle name="Input 2 17" xfId="21307"/>
    <cellStyle name="Input 2 2" xfId="9356"/>
    <cellStyle name="Input 2 2 10" xfId="21285"/>
    <cellStyle name="Input 2 2 2" xfId="9357"/>
    <cellStyle name="Input 2 2 2 2" xfId="9358"/>
    <cellStyle name="Input 2 2 2 2 2" xfId="21283"/>
    <cellStyle name="Input 2 2 2 3" xfId="9359"/>
    <cellStyle name="Input 2 2 2 3 2" xfId="21282"/>
    <cellStyle name="Input 2 2 2 4" xfId="9360"/>
    <cellStyle name="Input 2 2 2 4 2" xfId="21281"/>
    <cellStyle name="Input 2 2 2 5" xfId="21284"/>
    <cellStyle name="Input 2 2 3" xfId="9361"/>
    <cellStyle name="Input 2 2 3 2" xfId="9362"/>
    <cellStyle name="Input 2 2 3 2 2" xfId="21279"/>
    <cellStyle name="Input 2 2 3 3" xfId="9363"/>
    <cellStyle name="Input 2 2 3 3 2" xfId="21278"/>
    <cellStyle name="Input 2 2 3 4" xfId="9364"/>
    <cellStyle name="Input 2 2 3 4 2" xfId="21277"/>
    <cellStyle name="Input 2 2 3 5" xfId="21280"/>
    <cellStyle name="Input 2 2 4" xfId="9365"/>
    <cellStyle name="Input 2 2 4 2" xfId="9366"/>
    <cellStyle name="Input 2 2 4 2 2" xfId="21275"/>
    <cellStyle name="Input 2 2 4 3" xfId="9367"/>
    <cellStyle name="Input 2 2 4 3 2" xfId="21274"/>
    <cellStyle name="Input 2 2 4 4" xfId="9368"/>
    <cellStyle name="Input 2 2 4 4 2" xfId="21273"/>
    <cellStyle name="Input 2 2 4 5" xfId="21276"/>
    <cellStyle name="Input 2 2 5" xfId="9369"/>
    <cellStyle name="Input 2 2 5 2" xfId="9370"/>
    <cellStyle name="Input 2 2 5 2 2" xfId="21271"/>
    <cellStyle name="Input 2 2 5 3" xfId="9371"/>
    <cellStyle name="Input 2 2 5 3 2" xfId="21270"/>
    <cellStyle name="Input 2 2 5 4" xfId="9372"/>
    <cellStyle name="Input 2 2 5 4 2" xfId="21269"/>
    <cellStyle name="Input 2 2 5 5" xfId="21272"/>
    <cellStyle name="Input 2 2 6" xfId="9373"/>
    <cellStyle name="Input 2 2 6 2" xfId="21268"/>
    <cellStyle name="Input 2 2 7" xfId="9374"/>
    <cellStyle name="Input 2 2 7 2" xfId="21267"/>
    <cellStyle name="Input 2 2 8" xfId="9375"/>
    <cellStyle name="Input 2 2 8 2" xfId="21266"/>
    <cellStyle name="Input 2 2 9" xfId="9376"/>
    <cellStyle name="Input 2 2 9 2" xfId="21265"/>
    <cellStyle name="Input 2 3" xfId="9377"/>
    <cellStyle name="Input 2 3 2" xfId="9378"/>
    <cellStyle name="Input 2 3 2 2" xfId="21264"/>
    <cellStyle name="Input 2 3 3" xfId="9379"/>
    <cellStyle name="Input 2 3 3 2" xfId="21263"/>
    <cellStyle name="Input 2 3 4" xfId="9380"/>
    <cellStyle name="Input 2 3 4 2" xfId="21262"/>
    <cellStyle name="Input 2 3 5" xfId="9381"/>
    <cellStyle name="Input 2 3 5 2" xfId="21261"/>
    <cellStyle name="Input 2 4" xfId="9382"/>
    <cellStyle name="Input 2 4 2" xfId="9383"/>
    <cellStyle name="Input 2 4 2 2" xfId="21260"/>
    <cellStyle name="Input 2 4 3" xfId="9384"/>
    <cellStyle name="Input 2 4 3 2" xfId="21259"/>
    <cellStyle name="Input 2 4 4" xfId="9385"/>
    <cellStyle name="Input 2 4 4 2" xfId="21258"/>
    <cellStyle name="Input 2 4 5" xfId="9386"/>
    <cellStyle name="Input 2 4 5 2" xfId="21257"/>
    <cellStyle name="Input 2 5" xfId="9387"/>
    <cellStyle name="Input 2 5 2" xfId="9388"/>
    <cellStyle name="Input 2 5 2 2" xfId="21256"/>
    <cellStyle name="Input 2 5 3" xfId="9389"/>
    <cellStyle name="Input 2 5 3 2" xfId="21255"/>
    <cellStyle name="Input 2 5 4" xfId="9390"/>
    <cellStyle name="Input 2 5 4 2" xfId="21254"/>
    <cellStyle name="Input 2 5 5" xfId="9391"/>
    <cellStyle name="Input 2 5 5 2" xfId="21253"/>
    <cellStyle name="Input 2 6" xfId="9392"/>
    <cellStyle name="Input 2 6 2" xfId="9393"/>
    <cellStyle name="Input 2 6 2 2" xfId="21252"/>
    <cellStyle name="Input 2 6 3" xfId="9394"/>
    <cellStyle name="Input 2 6 3 2" xfId="21251"/>
    <cellStyle name="Input 2 6 4" xfId="9395"/>
    <cellStyle name="Input 2 6 4 2" xfId="21250"/>
    <cellStyle name="Input 2 6 5" xfId="9396"/>
    <cellStyle name="Input 2 6 5 2" xfId="21249"/>
    <cellStyle name="Input 2 7" xfId="9397"/>
    <cellStyle name="Input 2 7 2" xfId="9398"/>
    <cellStyle name="Input 2 7 2 2" xfId="21248"/>
    <cellStyle name="Input 2 7 3" xfId="9399"/>
    <cellStyle name="Input 2 7 3 2" xfId="21247"/>
    <cellStyle name="Input 2 7 4" xfId="9400"/>
    <cellStyle name="Input 2 7 4 2" xfId="21246"/>
    <cellStyle name="Input 2 7 5" xfId="9401"/>
    <cellStyle name="Input 2 7 5 2" xfId="21245"/>
    <cellStyle name="Input 2 8" xfId="9402"/>
    <cellStyle name="Input 2 8 2" xfId="9403"/>
    <cellStyle name="Input 2 8 2 2" xfId="21244"/>
    <cellStyle name="Input 2 8 3" xfId="9404"/>
    <cellStyle name="Input 2 8 3 2" xfId="21243"/>
    <cellStyle name="Input 2 8 4" xfId="9405"/>
    <cellStyle name="Input 2 8 4 2" xfId="21242"/>
    <cellStyle name="Input 2 8 5" xfId="9406"/>
    <cellStyle name="Input 2 8 5 2" xfId="21241"/>
    <cellStyle name="Input 2 9" xfId="9407"/>
    <cellStyle name="Input 2 9 2" xfId="9408"/>
    <cellStyle name="Input 2 9 2 2" xfId="21240"/>
    <cellStyle name="Input 2 9 3" xfId="9409"/>
    <cellStyle name="Input 2 9 3 2" xfId="21239"/>
    <cellStyle name="Input 2 9 4" xfId="9410"/>
    <cellStyle name="Input 2 9 4 2" xfId="21238"/>
    <cellStyle name="Input 2 9 5" xfId="9411"/>
    <cellStyle name="Input 2 9 5 2" xfId="21237"/>
    <cellStyle name="Input 3" xfId="9412"/>
    <cellStyle name="Input 3 2" xfId="9413"/>
    <cellStyle name="Input 3 2 2" xfId="21235"/>
    <cellStyle name="Input 3 3" xfId="9414"/>
    <cellStyle name="Input 3 3 2" xfId="21234"/>
    <cellStyle name="Input 3 4" xfId="21236"/>
    <cellStyle name="Input 4" xfId="9415"/>
    <cellStyle name="Input 4 2" xfId="9416"/>
    <cellStyle name="Input 4 2 2" xfId="21232"/>
    <cellStyle name="Input 4 3" xfId="9417"/>
    <cellStyle name="Input 4 3 2" xfId="21231"/>
    <cellStyle name="Input 4 4" xfId="21233"/>
    <cellStyle name="Input 5" xfId="9418"/>
    <cellStyle name="Input 5 2" xfId="9419"/>
    <cellStyle name="Input 5 2 2" xfId="21229"/>
    <cellStyle name="Input 5 3" xfId="9420"/>
    <cellStyle name="Input 5 3 2" xfId="21228"/>
    <cellStyle name="Input 5 4" xfId="21230"/>
    <cellStyle name="Input 6" xfId="9421"/>
    <cellStyle name="Input 6 2" xfId="9422"/>
    <cellStyle name="Input 6 2 2" xfId="21226"/>
    <cellStyle name="Input 6 3" xfId="9423"/>
    <cellStyle name="Input 6 3 2" xfId="21225"/>
    <cellStyle name="Input 6 4" xfId="21227"/>
    <cellStyle name="Input 7" xfId="9424"/>
    <cellStyle name="Input 7 2" xfId="21224"/>
    <cellStyle name="inputExposure" xfId="9425"/>
    <cellStyle name="inputExposure 2" xfId="21223"/>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1410"/>
    <cellStyle name="Normal 122" xfId="20960"/>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sestdy draft" xfId="15"/>
    <cellStyle name="Normal_Casestdy draft 2" xfId="9"/>
    <cellStyle name="Normalny_Eksport 2000 - F" xfId="20382"/>
    <cellStyle name="Note 2" xfId="20383"/>
    <cellStyle name="Note 2 10" xfId="20384"/>
    <cellStyle name="Note 2 10 2" xfId="20385"/>
    <cellStyle name="Note 2 10 2 2" xfId="21221"/>
    <cellStyle name="Note 2 10 3" xfId="20386"/>
    <cellStyle name="Note 2 10 3 2" xfId="21220"/>
    <cellStyle name="Note 2 10 4" xfId="20387"/>
    <cellStyle name="Note 2 10 4 2" xfId="21219"/>
    <cellStyle name="Note 2 10 5" xfId="20388"/>
    <cellStyle name="Note 2 10 5 2" xfId="21218"/>
    <cellStyle name="Note 2 11" xfId="20389"/>
    <cellStyle name="Note 2 11 2" xfId="20390"/>
    <cellStyle name="Note 2 11 2 2" xfId="21217"/>
    <cellStyle name="Note 2 11 3" xfId="20391"/>
    <cellStyle name="Note 2 11 3 2" xfId="21216"/>
    <cellStyle name="Note 2 11 4" xfId="20392"/>
    <cellStyle name="Note 2 11 4 2" xfId="21215"/>
    <cellStyle name="Note 2 11 5" xfId="20393"/>
    <cellStyle name="Note 2 11 5 2" xfId="21214"/>
    <cellStyle name="Note 2 12" xfId="20394"/>
    <cellStyle name="Note 2 12 2" xfId="20395"/>
    <cellStyle name="Note 2 12 2 2" xfId="21213"/>
    <cellStyle name="Note 2 12 3" xfId="20396"/>
    <cellStyle name="Note 2 12 3 2" xfId="21212"/>
    <cellStyle name="Note 2 12 4" xfId="20397"/>
    <cellStyle name="Note 2 12 4 2" xfId="21211"/>
    <cellStyle name="Note 2 12 5" xfId="20398"/>
    <cellStyle name="Note 2 12 5 2" xfId="21210"/>
    <cellStyle name="Note 2 13" xfId="20399"/>
    <cellStyle name="Note 2 13 2" xfId="20400"/>
    <cellStyle name="Note 2 13 2 2" xfId="21209"/>
    <cellStyle name="Note 2 13 3" xfId="20401"/>
    <cellStyle name="Note 2 13 3 2" xfId="21208"/>
    <cellStyle name="Note 2 13 4" xfId="20402"/>
    <cellStyle name="Note 2 13 4 2" xfId="21207"/>
    <cellStyle name="Note 2 13 5" xfId="20403"/>
    <cellStyle name="Note 2 13 5 2" xfId="21206"/>
    <cellStyle name="Note 2 14" xfId="20404"/>
    <cellStyle name="Note 2 14 2" xfId="20405"/>
    <cellStyle name="Note 2 14 2 2" xfId="21204"/>
    <cellStyle name="Note 2 14 3" xfId="21205"/>
    <cellStyle name="Note 2 15" xfId="20406"/>
    <cellStyle name="Note 2 15 2" xfId="20407"/>
    <cellStyle name="Note 2 15 2 2" xfId="21203"/>
    <cellStyle name="Note 2 16" xfId="20408"/>
    <cellStyle name="Note 2 16 2" xfId="21202"/>
    <cellStyle name="Note 2 17" xfId="20409"/>
    <cellStyle name="Note 2 17 2" xfId="21201"/>
    <cellStyle name="Note 2 18" xfId="21222"/>
    <cellStyle name="Note 2 2" xfId="20410"/>
    <cellStyle name="Note 2 2 10" xfId="20411"/>
    <cellStyle name="Note 2 2 10 2" xfId="21199"/>
    <cellStyle name="Note 2 2 11" xfId="21200"/>
    <cellStyle name="Note 2 2 2" xfId="20412"/>
    <cellStyle name="Note 2 2 2 2" xfId="20413"/>
    <cellStyle name="Note 2 2 2 2 2" xfId="21197"/>
    <cellStyle name="Note 2 2 2 3" xfId="20414"/>
    <cellStyle name="Note 2 2 2 3 2" xfId="21196"/>
    <cellStyle name="Note 2 2 2 4" xfId="20415"/>
    <cellStyle name="Note 2 2 2 4 2" xfId="21195"/>
    <cellStyle name="Note 2 2 2 5" xfId="20416"/>
    <cellStyle name="Note 2 2 2 5 2" xfId="21194"/>
    <cellStyle name="Note 2 2 2 6" xfId="21198"/>
    <cellStyle name="Note 2 2 3" xfId="20417"/>
    <cellStyle name="Note 2 2 3 2" xfId="20418"/>
    <cellStyle name="Note 2 2 3 2 2" xfId="21193"/>
    <cellStyle name="Note 2 2 3 3" xfId="20419"/>
    <cellStyle name="Note 2 2 3 3 2" xfId="21192"/>
    <cellStyle name="Note 2 2 3 4" xfId="20420"/>
    <cellStyle name="Note 2 2 3 4 2" xfId="21191"/>
    <cellStyle name="Note 2 2 3 5" xfId="20421"/>
    <cellStyle name="Note 2 2 3 5 2" xfId="21190"/>
    <cellStyle name="Note 2 2 4" xfId="20422"/>
    <cellStyle name="Note 2 2 4 2" xfId="20423"/>
    <cellStyle name="Note 2 2 4 2 2" xfId="21188"/>
    <cellStyle name="Note 2 2 4 3" xfId="20424"/>
    <cellStyle name="Note 2 2 4 3 2" xfId="21187"/>
    <cellStyle name="Note 2 2 4 4" xfId="20425"/>
    <cellStyle name="Note 2 2 4 4 2" xfId="21186"/>
    <cellStyle name="Note 2 2 4 5" xfId="21189"/>
    <cellStyle name="Note 2 2 5" xfId="20426"/>
    <cellStyle name="Note 2 2 5 2" xfId="20427"/>
    <cellStyle name="Note 2 2 5 2 2" xfId="21184"/>
    <cellStyle name="Note 2 2 5 3" xfId="20428"/>
    <cellStyle name="Note 2 2 5 3 2" xfId="21183"/>
    <cellStyle name="Note 2 2 5 4" xfId="20429"/>
    <cellStyle name="Note 2 2 5 4 2" xfId="21182"/>
    <cellStyle name="Note 2 2 5 5" xfId="21185"/>
    <cellStyle name="Note 2 2 6" xfId="20430"/>
    <cellStyle name="Note 2 2 6 2" xfId="21181"/>
    <cellStyle name="Note 2 2 7" xfId="20431"/>
    <cellStyle name="Note 2 2 7 2" xfId="21180"/>
    <cellStyle name="Note 2 2 8" xfId="20432"/>
    <cellStyle name="Note 2 2 8 2" xfId="21179"/>
    <cellStyle name="Note 2 2 9" xfId="20433"/>
    <cellStyle name="Note 2 2 9 2" xfId="21178"/>
    <cellStyle name="Note 2 3" xfId="20434"/>
    <cellStyle name="Note 2 3 2" xfId="20435"/>
    <cellStyle name="Note 2 3 2 2" xfId="21177"/>
    <cellStyle name="Note 2 3 3" xfId="20436"/>
    <cellStyle name="Note 2 3 3 2" xfId="21176"/>
    <cellStyle name="Note 2 3 4" xfId="20437"/>
    <cellStyle name="Note 2 3 4 2" xfId="21175"/>
    <cellStyle name="Note 2 3 5" xfId="20438"/>
    <cellStyle name="Note 2 3 5 2" xfId="21174"/>
    <cellStyle name="Note 2 4" xfId="20439"/>
    <cellStyle name="Note 2 4 2" xfId="20440"/>
    <cellStyle name="Note 2 4 2 2" xfId="20441"/>
    <cellStyle name="Note 2 4 2 2 2" xfId="21173"/>
    <cellStyle name="Note 2 4 3" xfId="20442"/>
    <cellStyle name="Note 2 4 3 2" xfId="20443"/>
    <cellStyle name="Note 2 4 3 2 2" xfId="21172"/>
    <cellStyle name="Note 2 4 4" xfId="20444"/>
    <cellStyle name="Note 2 4 4 2" xfId="20445"/>
    <cellStyle name="Note 2 4 4 2 2" xfId="21171"/>
    <cellStyle name="Note 2 4 5" xfId="20446"/>
    <cellStyle name="Note 2 4 6" xfId="20447"/>
    <cellStyle name="Note 2 4 7" xfId="20448"/>
    <cellStyle name="Note 2 4 7 2" xfId="21170"/>
    <cellStyle name="Note 2 5" xfId="20449"/>
    <cellStyle name="Note 2 5 2" xfId="20450"/>
    <cellStyle name="Note 2 5 2 2" xfId="20451"/>
    <cellStyle name="Note 2 5 2 2 2" xfId="21169"/>
    <cellStyle name="Note 2 5 3" xfId="20452"/>
    <cellStyle name="Note 2 5 3 2" xfId="20453"/>
    <cellStyle name="Note 2 5 3 2 2" xfId="21168"/>
    <cellStyle name="Note 2 5 4" xfId="20454"/>
    <cellStyle name="Note 2 5 4 2" xfId="20455"/>
    <cellStyle name="Note 2 5 4 2 2" xfId="21167"/>
    <cellStyle name="Note 2 5 5" xfId="20456"/>
    <cellStyle name="Note 2 5 6" xfId="20457"/>
    <cellStyle name="Note 2 5 7" xfId="20458"/>
    <cellStyle name="Note 2 5 7 2" xfId="21166"/>
    <cellStyle name="Note 2 6" xfId="20459"/>
    <cellStyle name="Note 2 6 2" xfId="20460"/>
    <cellStyle name="Note 2 6 2 2" xfId="20461"/>
    <cellStyle name="Note 2 6 2 2 2" xfId="21165"/>
    <cellStyle name="Note 2 6 3" xfId="20462"/>
    <cellStyle name="Note 2 6 3 2" xfId="20463"/>
    <cellStyle name="Note 2 6 3 2 2" xfId="21164"/>
    <cellStyle name="Note 2 6 4" xfId="20464"/>
    <cellStyle name="Note 2 6 4 2" xfId="20465"/>
    <cellStyle name="Note 2 6 4 2 2" xfId="21163"/>
    <cellStyle name="Note 2 6 5" xfId="20466"/>
    <cellStyle name="Note 2 6 6" xfId="20467"/>
    <cellStyle name="Note 2 6 7" xfId="20468"/>
    <cellStyle name="Note 2 6 7 2" xfId="21162"/>
    <cellStyle name="Note 2 7" xfId="20469"/>
    <cellStyle name="Note 2 7 2" xfId="20470"/>
    <cellStyle name="Note 2 7 2 2" xfId="20471"/>
    <cellStyle name="Note 2 7 2 2 2" xfId="21161"/>
    <cellStyle name="Note 2 7 3" xfId="20472"/>
    <cellStyle name="Note 2 7 3 2" xfId="20473"/>
    <cellStyle name="Note 2 7 3 2 2" xfId="21160"/>
    <cellStyle name="Note 2 7 4" xfId="20474"/>
    <cellStyle name="Note 2 7 4 2" xfId="20475"/>
    <cellStyle name="Note 2 7 4 2 2" xfId="21159"/>
    <cellStyle name="Note 2 7 5" xfId="20476"/>
    <cellStyle name="Note 2 7 6" xfId="20477"/>
    <cellStyle name="Note 2 7 7" xfId="20478"/>
    <cellStyle name="Note 2 7 7 2" xfId="21158"/>
    <cellStyle name="Note 2 8" xfId="20479"/>
    <cellStyle name="Note 2 8 2" xfId="20480"/>
    <cellStyle name="Note 2 8 2 2" xfId="21157"/>
    <cellStyle name="Note 2 8 3" xfId="20481"/>
    <cellStyle name="Note 2 8 3 2" xfId="21156"/>
    <cellStyle name="Note 2 8 4" xfId="20482"/>
    <cellStyle name="Note 2 8 4 2" xfId="21155"/>
    <cellStyle name="Note 2 8 5" xfId="20483"/>
    <cellStyle name="Note 2 8 5 2" xfId="21154"/>
    <cellStyle name="Note 2 9" xfId="20484"/>
    <cellStyle name="Note 2 9 2" xfId="20485"/>
    <cellStyle name="Note 2 9 2 2" xfId="21153"/>
    <cellStyle name="Note 2 9 3" xfId="20486"/>
    <cellStyle name="Note 2 9 3 2" xfId="21152"/>
    <cellStyle name="Note 2 9 4" xfId="20487"/>
    <cellStyle name="Note 2 9 4 2" xfId="21151"/>
    <cellStyle name="Note 2 9 5" xfId="20488"/>
    <cellStyle name="Note 2 9 5 2" xfId="21150"/>
    <cellStyle name="Note 3 2" xfId="20489"/>
    <cellStyle name="Note 3 2 2" xfId="20490"/>
    <cellStyle name="Note 3 2 2 2" xfId="21148"/>
    <cellStyle name="Note 3 2 3" xfId="20491"/>
    <cellStyle name="Note 3 2 4" xfId="21149"/>
    <cellStyle name="Note 3 3" xfId="20492"/>
    <cellStyle name="Note 3 3 2" xfId="20493"/>
    <cellStyle name="Note 3 3 3" xfId="21147"/>
    <cellStyle name="Note 3 4" xfId="20494"/>
    <cellStyle name="Note 3 4 2" xfId="21146"/>
    <cellStyle name="Note 3 5" xfId="20495"/>
    <cellStyle name="Note 4 2" xfId="20496"/>
    <cellStyle name="Note 4 2 2" xfId="20497"/>
    <cellStyle name="Note 4 2 2 2" xfId="21144"/>
    <cellStyle name="Note 4 2 3" xfId="20498"/>
    <cellStyle name="Note 4 2 4" xfId="21145"/>
    <cellStyle name="Note 4 3" xfId="20499"/>
    <cellStyle name="Note 4 4" xfId="20500"/>
    <cellStyle name="Note 4 4 2" xfId="21143"/>
    <cellStyle name="Note 4 5" xfId="20501"/>
    <cellStyle name="Note 5" xfId="20502"/>
    <cellStyle name="Note 5 2" xfId="20503"/>
    <cellStyle name="Note 5 2 2" xfId="20504"/>
    <cellStyle name="Note 5 2 3" xfId="21141"/>
    <cellStyle name="Note 5 3" xfId="20505"/>
    <cellStyle name="Note 5 3 2" xfId="20506"/>
    <cellStyle name="Note 5 3 3" xfId="21140"/>
    <cellStyle name="Note 5 4" xfId="20507"/>
    <cellStyle name="Note 5 4 2" xfId="21139"/>
    <cellStyle name="Note 5 5" xfId="20508"/>
    <cellStyle name="Note 5 6" xfId="21142"/>
    <cellStyle name="Note 6" xfId="20509"/>
    <cellStyle name="Note 6 2" xfId="20510"/>
    <cellStyle name="Note 6 2 2" xfId="20511"/>
    <cellStyle name="Note 6 2 3" xfId="21137"/>
    <cellStyle name="Note 6 3" xfId="20512"/>
    <cellStyle name="Note 6 4" xfId="20513"/>
    <cellStyle name="Note 6 5" xfId="21138"/>
    <cellStyle name="Note 7" xfId="20514"/>
    <cellStyle name="Note 7 2" xfId="21136"/>
    <cellStyle name="Note 8" xfId="20515"/>
    <cellStyle name="Note 8 2" xfId="20516"/>
    <cellStyle name="Note 8 2 2" xfId="21134"/>
    <cellStyle name="Note 8 3" xfId="21135"/>
    <cellStyle name="Note 9" xfId="20517"/>
    <cellStyle name="Note 9 2" xfId="21133"/>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alExposure 2" xfId="21132"/>
    <cellStyle name="OptionHeading" xfId="20525"/>
    <cellStyle name="OptionHeading 2" xfId="20526"/>
    <cellStyle name="OptionHeading 3" xfId="20527"/>
    <cellStyle name="Output 2" xfId="20528"/>
    <cellStyle name="Output 2 10" xfId="20529"/>
    <cellStyle name="Output 2 10 2" xfId="20530"/>
    <cellStyle name="Output 2 10 2 2" xfId="21130"/>
    <cellStyle name="Output 2 10 3" xfId="20531"/>
    <cellStyle name="Output 2 10 3 2" xfId="21129"/>
    <cellStyle name="Output 2 10 4" xfId="20532"/>
    <cellStyle name="Output 2 10 4 2" xfId="21128"/>
    <cellStyle name="Output 2 10 5" xfId="20533"/>
    <cellStyle name="Output 2 10 5 2" xfId="21127"/>
    <cellStyle name="Output 2 11" xfId="20534"/>
    <cellStyle name="Output 2 11 2" xfId="20535"/>
    <cellStyle name="Output 2 11 2 2" xfId="21125"/>
    <cellStyle name="Output 2 11 3" xfId="20536"/>
    <cellStyle name="Output 2 11 3 2" xfId="21124"/>
    <cellStyle name="Output 2 11 4" xfId="20537"/>
    <cellStyle name="Output 2 11 4 2" xfId="21123"/>
    <cellStyle name="Output 2 11 5" xfId="20538"/>
    <cellStyle name="Output 2 11 5 2" xfId="21122"/>
    <cellStyle name="Output 2 11 6" xfId="21126"/>
    <cellStyle name="Output 2 12" xfId="20539"/>
    <cellStyle name="Output 2 12 2" xfId="20540"/>
    <cellStyle name="Output 2 12 2 2" xfId="21120"/>
    <cellStyle name="Output 2 12 3" xfId="20541"/>
    <cellStyle name="Output 2 12 3 2" xfId="21119"/>
    <cellStyle name="Output 2 12 4" xfId="20542"/>
    <cellStyle name="Output 2 12 4 2" xfId="21118"/>
    <cellStyle name="Output 2 12 5" xfId="20543"/>
    <cellStyle name="Output 2 12 5 2" xfId="21117"/>
    <cellStyle name="Output 2 12 6" xfId="21121"/>
    <cellStyle name="Output 2 13" xfId="20544"/>
    <cellStyle name="Output 2 13 2" xfId="20545"/>
    <cellStyle name="Output 2 13 2 2" xfId="21115"/>
    <cellStyle name="Output 2 13 3" xfId="20546"/>
    <cellStyle name="Output 2 13 3 2" xfId="21114"/>
    <cellStyle name="Output 2 13 4" xfId="20547"/>
    <cellStyle name="Output 2 13 4 2" xfId="21113"/>
    <cellStyle name="Output 2 13 5" xfId="21116"/>
    <cellStyle name="Output 2 14" xfId="20548"/>
    <cellStyle name="Output 2 14 2" xfId="21112"/>
    <cellStyle name="Output 2 15" xfId="20549"/>
    <cellStyle name="Output 2 15 2" xfId="21111"/>
    <cellStyle name="Output 2 16" xfId="20550"/>
    <cellStyle name="Output 2 16 2" xfId="21110"/>
    <cellStyle name="Output 2 17" xfId="21131"/>
    <cellStyle name="Output 2 2" xfId="20551"/>
    <cellStyle name="Output 2 2 10" xfId="21109"/>
    <cellStyle name="Output 2 2 2" xfId="20552"/>
    <cellStyle name="Output 2 2 2 2" xfId="20553"/>
    <cellStyle name="Output 2 2 2 2 2" xfId="21107"/>
    <cellStyle name="Output 2 2 2 3" xfId="20554"/>
    <cellStyle name="Output 2 2 2 3 2" xfId="21106"/>
    <cellStyle name="Output 2 2 2 4" xfId="20555"/>
    <cellStyle name="Output 2 2 2 4 2" xfId="21105"/>
    <cellStyle name="Output 2 2 2 5" xfId="21108"/>
    <cellStyle name="Output 2 2 3" xfId="20556"/>
    <cellStyle name="Output 2 2 3 2" xfId="20557"/>
    <cellStyle name="Output 2 2 3 2 2" xfId="21103"/>
    <cellStyle name="Output 2 2 3 3" xfId="20558"/>
    <cellStyle name="Output 2 2 3 3 2" xfId="21102"/>
    <cellStyle name="Output 2 2 3 4" xfId="20559"/>
    <cellStyle name="Output 2 2 3 4 2" xfId="21101"/>
    <cellStyle name="Output 2 2 3 5" xfId="21104"/>
    <cellStyle name="Output 2 2 4" xfId="20560"/>
    <cellStyle name="Output 2 2 4 2" xfId="20561"/>
    <cellStyle name="Output 2 2 4 2 2" xfId="21099"/>
    <cellStyle name="Output 2 2 4 3" xfId="20562"/>
    <cellStyle name="Output 2 2 4 3 2" xfId="21098"/>
    <cellStyle name="Output 2 2 4 4" xfId="20563"/>
    <cellStyle name="Output 2 2 4 4 2" xfId="21097"/>
    <cellStyle name="Output 2 2 4 5" xfId="21100"/>
    <cellStyle name="Output 2 2 5" xfId="20564"/>
    <cellStyle name="Output 2 2 5 2" xfId="20565"/>
    <cellStyle name="Output 2 2 5 2 2" xfId="21095"/>
    <cellStyle name="Output 2 2 5 3" xfId="20566"/>
    <cellStyle name="Output 2 2 5 3 2" xfId="21094"/>
    <cellStyle name="Output 2 2 5 4" xfId="20567"/>
    <cellStyle name="Output 2 2 5 4 2" xfId="21093"/>
    <cellStyle name="Output 2 2 5 5" xfId="21096"/>
    <cellStyle name="Output 2 2 6" xfId="20568"/>
    <cellStyle name="Output 2 2 6 2" xfId="21092"/>
    <cellStyle name="Output 2 2 7" xfId="20569"/>
    <cellStyle name="Output 2 2 7 2" xfId="21091"/>
    <cellStyle name="Output 2 2 8" xfId="20570"/>
    <cellStyle name="Output 2 2 8 2" xfId="21090"/>
    <cellStyle name="Output 2 2 9" xfId="20571"/>
    <cellStyle name="Output 2 2 9 2" xfId="21089"/>
    <cellStyle name="Output 2 3" xfId="20572"/>
    <cellStyle name="Output 2 3 2" xfId="20573"/>
    <cellStyle name="Output 2 3 2 2" xfId="21088"/>
    <cellStyle name="Output 2 3 3" xfId="20574"/>
    <cellStyle name="Output 2 3 3 2" xfId="21087"/>
    <cellStyle name="Output 2 3 4" xfId="20575"/>
    <cellStyle name="Output 2 3 4 2" xfId="21086"/>
    <cellStyle name="Output 2 3 5" xfId="20576"/>
    <cellStyle name="Output 2 3 5 2" xfId="21085"/>
    <cellStyle name="Output 2 4" xfId="20577"/>
    <cellStyle name="Output 2 4 2" xfId="20578"/>
    <cellStyle name="Output 2 4 2 2" xfId="21084"/>
    <cellStyle name="Output 2 4 3" xfId="20579"/>
    <cellStyle name="Output 2 4 3 2" xfId="21083"/>
    <cellStyle name="Output 2 4 4" xfId="20580"/>
    <cellStyle name="Output 2 4 4 2" xfId="21082"/>
    <cellStyle name="Output 2 4 5" xfId="20581"/>
    <cellStyle name="Output 2 4 5 2" xfId="21081"/>
    <cellStyle name="Output 2 5" xfId="20582"/>
    <cellStyle name="Output 2 5 2" xfId="20583"/>
    <cellStyle name="Output 2 5 2 2" xfId="21080"/>
    <cellStyle name="Output 2 5 3" xfId="20584"/>
    <cellStyle name="Output 2 5 3 2" xfId="21079"/>
    <cellStyle name="Output 2 5 4" xfId="20585"/>
    <cellStyle name="Output 2 5 4 2" xfId="21078"/>
    <cellStyle name="Output 2 5 5" xfId="20586"/>
    <cellStyle name="Output 2 5 5 2" xfId="21077"/>
    <cellStyle name="Output 2 6" xfId="20587"/>
    <cellStyle name="Output 2 6 2" xfId="20588"/>
    <cellStyle name="Output 2 6 2 2" xfId="21076"/>
    <cellStyle name="Output 2 6 3" xfId="20589"/>
    <cellStyle name="Output 2 6 3 2" xfId="21075"/>
    <cellStyle name="Output 2 6 4" xfId="20590"/>
    <cellStyle name="Output 2 6 4 2" xfId="21074"/>
    <cellStyle name="Output 2 6 5" xfId="20591"/>
    <cellStyle name="Output 2 6 5 2" xfId="21073"/>
    <cellStyle name="Output 2 7" xfId="20592"/>
    <cellStyle name="Output 2 7 2" xfId="20593"/>
    <cellStyle name="Output 2 7 2 2" xfId="21072"/>
    <cellStyle name="Output 2 7 3" xfId="20594"/>
    <cellStyle name="Output 2 7 3 2" xfId="21071"/>
    <cellStyle name="Output 2 7 4" xfId="20595"/>
    <cellStyle name="Output 2 7 4 2" xfId="21070"/>
    <cellStyle name="Output 2 7 5" xfId="20596"/>
    <cellStyle name="Output 2 7 5 2" xfId="21069"/>
    <cellStyle name="Output 2 8" xfId="20597"/>
    <cellStyle name="Output 2 8 2" xfId="20598"/>
    <cellStyle name="Output 2 8 2 2" xfId="21068"/>
    <cellStyle name="Output 2 8 3" xfId="20599"/>
    <cellStyle name="Output 2 8 3 2" xfId="21067"/>
    <cellStyle name="Output 2 8 4" xfId="20600"/>
    <cellStyle name="Output 2 8 4 2" xfId="21066"/>
    <cellStyle name="Output 2 8 5" xfId="20601"/>
    <cellStyle name="Output 2 8 5 2" xfId="21065"/>
    <cellStyle name="Output 2 9" xfId="20602"/>
    <cellStyle name="Output 2 9 2" xfId="20603"/>
    <cellStyle name="Output 2 9 2 2" xfId="21064"/>
    <cellStyle name="Output 2 9 3" xfId="20604"/>
    <cellStyle name="Output 2 9 3 2" xfId="21063"/>
    <cellStyle name="Output 2 9 4" xfId="20605"/>
    <cellStyle name="Output 2 9 4 2" xfId="21062"/>
    <cellStyle name="Output 2 9 5" xfId="20606"/>
    <cellStyle name="Output 2 9 5 2" xfId="21061"/>
    <cellStyle name="Output 3" xfId="20607"/>
    <cellStyle name="Output 3 2" xfId="20608"/>
    <cellStyle name="Output 3 2 2" xfId="21059"/>
    <cellStyle name="Output 3 3" xfId="20609"/>
    <cellStyle name="Output 3 3 2" xfId="21058"/>
    <cellStyle name="Output 3 4" xfId="21060"/>
    <cellStyle name="Output 4" xfId="20610"/>
    <cellStyle name="Output 4 2" xfId="20611"/>
    <cellStyle name="Output 4 2 2" xfId="21056"/>
    <cellStyle name="Output 4 3" xfId="20612"/>
    <cellStyle name="Output 4 3 2" xfId="21055"/>
    <cellStyle name="Output 4 4" xfId="21057"/>
    <cellStyle name="Output 5" xfId="20613"/>
    <cellStyle name="Output 5 2" xfId="20614"/>
    <cellStyle name="Output 5 2 2" xfId="21053"/>
    <cellStyle name="Output 5 3" xfId="20615"/>
    <cellStyle name="Output 5 3 2" xfId="21052"/>
    <cellStyle name="Output 5 4" xfId="21054"/>
    <cellStyle name="Output 6" xfId="20616"/>
    <cellStyle name="Output 6 2" xfId="20617"/>
    <cellStyle name="Output 6 2 2" xfId="21050"/>
    <cellStyle name="Output 6 3" xfId="20618"/>
    <cellStyle name="Output 6 3 2" xfId="21049"/>
    <cellStyle name="Output 6 4" xfId="21051"/>
    <cellStyle name="Output 7" xfId="20619"/>
    <cellStyle name="Output 7 2" xfId="21048"/>
    <cellStyle name="Percen - Style1" xfId="20620"/>
    <cellStyle name="Percent" xfId="20961"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Exposure 2" xfId="21047"/>
    <cellStyle name="showParameterE" xfId="20787"/>
    <cellStyle name="showParameterE 2" xfId="21046"/>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Style 9" xfId="21411"/>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2 2" xfId="21044"/>
    <cellStyle name="Total 2 10 3" xfId="20826"/>
    <cellStyle name="Total 2 10 3 2" xfId="21043"/>
    <cellStyle name="Total 2 10 4" xfId="20827"/>
    <cellStyle name="Total 2 10 4 2" xfId="21042"/>
    <cellStyle name="Total 2 10 5" xfId="20828"/>
    <cellStyle name="Total 2 10 5 2" xfId="21041"/>
    <cellStyle name="Total 2 11" xfId="20829"/>
    <cellStyle name="Total 2 11 2" xfId="20830"/>
    <cellStyle name="Total 2 11 2 2" xfId="21039"/>
    <cellStyle name="Total 2 11 3" xfId="20831"/>
    <cellStyle name="Total 2 11 3 2" xfId="21038"/>
    <cellStyle name="Total 2 11 4" xfId="20832"/>
    <cellStyle name="Total 2 11 4 2" xfId="21037"/>
    <cellStyle name="Total 2 11 5" xfId="20833"/>
    <cellStyle name="Total 2 11 5 2" xfId="21036"/>
    <cellStyle name="Total 2 11 6" xfId="21040"/>
    <cellStyle name="Total 2 12" xfId="20834"/>
    <cellStyle name="Total 2 12 2" xfId="20835"/>
    <cellStyle name="Total 2 12 2 2" xfId="21034"/>
    <cellStyle name="Total 2 12 3" xfId="20836"/>
    <cellStyle name="Total 2 12 3 2" xfId="21033"/>
    <cellStyle name="Total 2 12 4" xfId="20837"/>
    <cellStyle name="Total 2 12 4 2" xfId="21032"/>
    <cellStyle name="Total 2 12 5" xfId="20838"/>
    <cellStyle name="Total 2 12 5 2" xfId="21031"/>
    <cellStyle name="Total 2 12 6" xfId="21035"/>
    <cellStyle name="Total 2 13" xfId="20839"/>
    <cellStyle name="Total 2 13 2" xfId="20840"/>
    <cellStyle name="Total 2 13 2 2" xfId="21029"/>
    <cellStyle name="Total 2 13 3" xfId="20841"/>
    <cellStyle name="Total 2 13 3 2" xfId="21028"/>
    <cellStyle name="Total 2 13 4" xfId="20842"/>
    <cellStyle name="Total 2 13 4 2" xfId="21027"/>
    <cellStyle name="Total 2 13 5" xfId="21030"/>
    <cellStyle name="Total 2 14" xfId="20843"/>
    <cellStyle name="Total 2 14 2" xfId="21026"/>
    <cellStyle name="Total 2 15" xfId="20844"/>
    <cellStyle name="Total 2 15 2" xfId="21025"/>
    <cellStyle name="Total 2 16" xfId="20845"/>
    <cellStyle name="Total 2 16 2" xfId="21024"/>
    <cellStyle name="Total 2 17" xfId="21045"/>
    <cellStyle name="Total 2 2" xfId="20846"/>
    <cellStyle name="Total 2 2 10" xfId="21023"/>
    <cellStyle name="Total 2 2 2" xfId="20847"/>
    <cellStyle name="Total 2 2 2 2" xfId="20848"/>
    <cellStyle name="Total 2 2 2 2 2" xfId="21021"/>
    <cellStyle name="Total 2 2 2 3" xfId="20849"/>
    <cellStyle name="Total 2 2 2 3 2" xfId="21020"/>
    <cellStyle name="Total 2 2 2 4" xfId="20850"/>
    <cellStyle name="Total 2 2 2 4 2" xfId="21019"/>
    <cellStyle name="Total 2 2 2 5" xfId="21022"/>
    <cellStyle name="Total 2 2 3" xfId="20851"/>
    <cellStyle name="Total 2 2 3 2" xfId="20852"/>
    <cellStyle name="Total 2 2 3 2 2" xfId="21017"/>
    <cellStyle name="Total 2 2 3 3" xfId="20853"/>
    <cellStyle name="Total 2 2 3 3 2" xfId="21016"/>
    <cellStyle name="Total 2 2 3 4" xfId="20854"/>
    <cellStyle name="Total 2 2 3 4 2" xfId="21015"/>
    <cellStyle name="Total 2 2 3 5" xfId="21018"/>
    <cellStyle name="Total 2 2 4" xfId="20855"/>
    <cellStyle name="Total 2 2 4 2" xfId="20856"/>
    <cellStyle name="Total 2 2 4 2 2" xfId="21013"/>
    <cellStyle name="Total 2 2 4 3" xfId="20857"/>
    <cellStyle name="Total 2 2 4 3 2" xfId="21012"/>
    <cellStyle name="Total 2 2 4 4" xfId="20858"/>
    <cellStyle name="Total 2 2 4 4 2" xfId="21011"/>
    <cellStyle name="Total 2 2 4 5" xfId="21014"/>
    <cellStyle name="Total 2 2 5" xfId="20859"/>
    <cellStyle name="Total 2 2 5 2" xfId="20860"/>
    <cellStyle name="Total 2 2 5 2 2" xfId="21009"/>
    <cellStyle name="Total 2 2 5 3" xfId="20861"/>
    <cellStyle name="Total 2 2 5 3 2" xfId="21008"/>
    <cellStyle name="Total 2 2 5 4" xfId="20862"/>
    <cellStyle name="Total 2 2 5 4 2" xfId="21007"/>
    <cellStyle name="Total 2 2 5 5" xfId="21010"/>
    <cellStyle name="Total 2 2 6" xfId="20863"/>
    <cellStyle name="Total 2 2 6 2" xfId="21006"/>
    <cellStyle name="Total 2 2 7" xfId="20864"/>
    <cellStyle name="Total 2 2 7 2" xfId="21005"/>
    <cellStyle name="Total 2 2 8" xfId="20865"/>
    <cellStyle name="Total 2 2 8 2" xfId="21004"/>
    <cellStyle name="Total 2 2 9" xfId="20866"/>
    <cellStyle name="Total 2 2 9 2" xfId="21003"/>
    <cellStyle name="Total 2 3" xfId="20867"/>
    <cellStyle name="Total 2 3 2" xfId="20868"/>
    <cellStyle name="Total 2 3 2 2" xfId="21002"/>
    <cellStyle name="Total 2 3 3" xfId="20869"/>
    <cellStyle name="Total 2 3 3 2" xfId="21001"/>
    <cellStyle name="Total 2 3 4" xfId="20870"/>
    <cellStyle name="Total 2 3 4 2" xfId="21000"/>
    <cellStyle name="Total 2 3 5" xfId="20871"/>
    <cellStyle name="Total 2 3 5 2" xfId="20999"/>
    <cellStyle name="Total 2 4" xfId="20872"/>
    <cellStyle name="Total 2 4 2" xfId="20873"/>
    <cellStyle name="Total 2 4 2 2" xfId="20998"/>
    <cellStyle name="Total 2 4 3" xfId="20874"/>
    <cellStyle name="Total 2 4 3 2" xfId="20997"/>
    <cellStyle name="Total 2 4 4" xfId="20875"/>
    <cellStyle name="Total 2 4 4 2" xfId="20996"/>
    <cellStyle name="Total 2 4 5" xfId="20876"/>
    <cellStyle name="Total 2 4 5 2" xfId="20995"/>
    <cellStyle name="Total 2 5" xfId="20877"/>
    <cellStyle name="Total 2 5 2" xfId="20878"/>
    <cellStyle name="Total 2 5 2 2" xfId="20994"/>
    <cellStyle name="Total 2 5 3" xfId="20879"/>
    <cellStyle name="Total 2 5 3 2" xfId="20993"/>
    <cellStyle name="Total 2 5 4" xfId="20880"/>
    <cellStyle name="Total 2 5 4 2" xfId="20992"/>
    <cellStyle name="Total 2 5 5" xfId="20881"/>
    <cellStyle name="Total 2 5 5 2" xfId="20991"/>
    <cellStyle name="Total 2 6" xfId="20882"/>
    <cellStyle name="Total 2 6 2" xfId="20883"/>
    <cellStyle name="Total 2 6 2 2" xfId="20990"/>
    <cellStyle name="Total 2 6 3" xfId="20884"/>
    <cellStyle name="Total 2 6 3 2" xfId="20989"/>
    <cellStyle name="Total 2 6 4" xfId="20885"/>
    <cellStyle name="Total 2 6 4 2" xfId="20988"/>
    <cellStyle name="Total 2 6 5" xfId="20886"/>
    <cellStyle name="Total 2 6 5 2" xfId="20987"/>
    <cellStyle name="Total 2 7" xfId="20887"/>
    <cellStyle name="Total 2 7 2" xfId="20888"/>
    <cellStyle name="Total 2 7 2 2" xfId="20986"/>
    <cellStyle name="Total 2 7 3" xfId="20889"/>
    <cellStyle name="Total 2 7 3 2" xfId="20985"/>
    <cellStyle name="Total 2 7 4" xfId="20890"/>
    <cellStyle name="Total 2 7 4 2" xfId="20984"/>
    <cellStyle name="Total 2 7 5" xfId="20891"/>
    <cellStyle name="Total 2 7 5 2" xfId="20983"/>
    <cellStyle name="Total 2 8" xfId="20892"/>
    <cellStyle name="Total 2 8 2" xfId="20893"/>
    <cellStyle name="Total 2 8 2 2" xfId="20982"/>
    <cellStyle name="Total 2 8 3" xfId="20894"/>
    <cellStyle name="Total 2 8 3 2" xfId="20981"/>
    <cellStyle name="Total 2 8 4" xfId="20895"/>
    <cellStyle name="Total 2 8 4 2" xfId="20980"/>
    <cellStyle name="Total 2 8 5" xfId="20896"/>
    <cellStyle name="Total 2 8 5 2" xfId="20979"/>
    <cellStyle name="Total 2 9" xfId="20897"/>
    <cellStyle name="Total 2 9 2" xfId="20898"/>
    <cellStyle name="Total 2 9 2 2" xfId="20978"/>
    <cellStyle name="Total 2 9 3" xfId="20899"/>
    <cellStyle name="Total 2 9 3 2" xfId="20977"/>
    <cellStyle name="Total 2 9 4" xfId="20900"/>
    <cellStyle name="Total 2 9 4 2" xfId="20976"/>
    <cellStyle name="Total 2 9 5" xfId="20901"/>
    <cellStyle name="Total 2 9 5 2" xfId="20975"/>
    <cellStyle name="Total 3" xfId="20902"/>
    <cellStyle name="Total 3 2" xfId="20903"/>
    <cellStyle name="Total 3 2 2" xfId="20973"/>
    <cellStyle name="Total 3 3" xfId="20904"/>
    <cellStyle name="Total 3 3 2" xfId="20972"/>
    <cellStyle name="Total 3 4" xfId="20974"/>
    <cellStyle name="Total 4" xfId="20905"/>
    <cellStyle name="Total 4 2" xfId="20906"/>
    <cellStyle name="Total 4 2 2" xfId="20970"/>
    <cellStyle name="Total 4 3" xfId="20907"/>
    <cellStyle name="Total 4 3 2" xfId="20969"/>
    <cellStyle name="Total 4 4" xfId="20971"/>
    <cellStyle name="Total 5" xfId="20908"/>
    <cellStyle name="Total 5 2" xfId="20909"/>
    <cellStyle name="Total 5 2 2" xfId="20967"/>
    <cellStyle name="Total 5 3" xfId="20910"/>
    <cellStyle name="Total 5 3 2" xfId="20966"/>
    <cellStyle name="Total 5 4" xfId="20968"/>
    <cellStyle name="Total 6" xfId="20911"/>
    <cellStyle name="Total 6 2" xfId="20912"/>
    <cellStyle name="Total 6 2 2" xfId="20964"/>
    <cellStyle name="Total 6 3" xfId="20913"/>
    <cellStyle name="Total 6 3 2" xfId="20963"/>
    <cellStyle name="Total 6 4" xfId="20965"/>
    <cellStyle name="Total 7" xfId="20914"/>
    <cellStyle name="Total 7 2" xfId="20962"/>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4">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halykbank.ge/"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26"/>
  <sheetViews>
    <sheetView workbookViewId="0">
      <pane xSplit="1" ySplit="7" topLeftCell="B8" activePane="bottomRight" state="frozen"/>
      <selection pane="topRight" activeCell="B1" sqref="B1"/>
      <selection pane="bottomLeft" activeCell="A8" sqref="A8"/>
      <selection pane="bottomRight" activeCell="C23" sqref="C23"/>
    </sheetView>
  </sheetViews>
  <sheetFormatPr defaultRowHeight="15"/>
  <cols>
    <col min="1" max="1" width="10.28515625" style="2" customWidth="1"/>
    <col min="2" max="2" width="134.7109375" bestFit="1" customWidth="1"/>
    <col min="3" max="3" width="39.42578125" customWidth="1"/>
    <col min="7" max="7" width="25" customWidth="1"/>
  </cols>
  <sheetData>
    <row r="1" spans="1:3" ht="15.75">
      <c r="A1" s="10"/>
      <c r="B1" s="198" t="s">
        <v>293</v>
      </c>
      <c r="C1" s="99"/>
    </row>
    <row r="2" spans="1:3" s="195" customFormat="1" ht="15.75">
      <c r="A2" s="266">
        <v>1</v>
      </c>
      <c r="B2" s="196" t="s">
        <v>294</v>
      </c>
      <c r="C2" s="193" t="s">
        <v>918</v>
      </c>
    </row>
    <row r="3" spans="1:3" s="195" customFormat="1" ht="15.75">
      <c r="A3" s="266">
        <v>2</v>
      </c>
      <c r="B3" s="197" t="s">
        <v>295</v>
      </c>
      <c r="C3" s="193" t="s">
        <v>919</v>
      </c>
    </row>
    <row r="4" spans="1:3" s="195" customFormat="1" ht="15.75">
      <c r="A4" s="266">
        <v>3</v>
      </c>
      <c r="B4" s="197" t="s">
        <v>296</v>
      </c>
      <c r="C4" s="193" t="s">
        <v>920</v>
      </c>
    </row>
    <row r="5" spans="1:3" s="195" customFormat="1" ht="15.75">
      <c r="A5" s="267">
        <v>4</v>
      </c>
      <c r="B5" s="200" t="s">
        <v>297</v>
      </c>
      <c r="C5" s="518" t="s">
        <v>921</v>
      </c>
    </row>
    <row r="6" spans="1:3" s="199" customFormat="1" ht="65.25" customHeight="1">
      <c r="A6" s="543" t="s">
        <v>799</v>
      </c>
      <c r="B6" s="544"/>
      <c r="C6" s="544"/>
    </row>
    <row r="7" spans="1:3">
      <c r="A7" s="460" t="s">
        <v>648</v>
      </c>
      <c r="B7" s="461" t="s">
        <v>298</v>
      </c>
    </row>
    <row r="8" spans="1:3">
      <c r="A8" s="462">
        <v>1</v>
      </c>
      <c r="B8" s="458" t="s">
        <v>262</v>
      </c>
    </row>
    <row r="9" spans="1:3">
      <c r="A9" s="462">
        <v>2</v>
      </c>
      <c r="B9" s="458" t="s">
        <v>299</v>
      </c>
    </row>
    <row r="10" spans="1:3">
      <c r="A10" s="462">
        <v>3</v>
      </c>
      <c r="B10" s="458" t="s">
        <v>300</v>
      </c>
    </row>
    <row r="11" spans="1:3">
      <c r="A11" s="462">
        <v>4</v>
      </c>
      <c r="B11" s="458" t="s">
        <v>301</v>
      </c>
      <c r="C11" s="194"/>
    </row>
    <row r="12" spans="1:3">
      <c r="A12" s="462">
        <v>5</v>
      </c>
      <c r="B12" s="458" t="s">
        <v>226</v>
      </c>
    </row>
    <row r="13" spans="1:3">
      <c r="A13" s="462">
        <v>6</v>
      </c>
      <c r="B13" s="463" t="s">
        <v>187</v>
      </c>
    </row>
    <row r="14" spans="1:3">
      <c r="A14" s="462">
        <v>7</v>
      </c>
      <c r="B14" s="458" t="s">
        <v>302</v>
      </c>
    </row>
    <row r="15" spans="1:3">
      <c r="A15" s="462">
        <v>8</v>
      </c>
      <c r="B15" s="458" t="s">
        <v>306</v>
      </c>
    </row>
    <row r="16" spans="1:3">
      <c r="A16" s="462">
        <v>9</v>
      </c>
      <c r="B16" s="458" t="s">
        <v>90</v>
      </c>
    </row>
    <row r="17" spans="1:2">
      <c r="A17" s="464" t="s">
        <v>859</v>
      </c>
      <c r="B17" s="458" t="s">
        <v>838</v>
      </c>
    </row>
    <row r="18" spans="1:2">
      <c r="A18" s="462">
        <v>10</v>
      </c>
      <c r="B18" s="458" t="s">
        <v>309</v>
      </c>
    </row>
    <row r="19" spans="1:2">
      <c r="A19" s="462">
        <v>11</v>
      </c>
      <c r="B19" s="463" t="s">
        <v>289</v>
      </c>
    </row>
    <row r="20" spans="1:2">
      <c r="A20" s="462">
        <v>12</v>
      </c>
      <c r="B20" s="463" t="s">
        <v>286</v>
      </c>
    </row>
    <row r="21" spans="1:2">
      <c r="A21" s="462">
        <v>13</v>
      </c>
      <c r="B21" s="465" t="s">
        <v>769</v>
      </c>
    </row>
    <row r="22" spans="1:2">
      <c r="A22" s="462">
        <v>14</v>
      </c>
      <c r="B22" s="466" t="s">
        <v>829</v>
      </c>
    </row>
    <row r="23" spans="1:2">
      <c r="A23" s="467">
        <v>15</v>
      </c>
      <c r="B23" s="463" t="s">
        <v>79</v>
      </c>
    </row>
    <row r="24" spans="1:2">
      <c r="A24" s="467">
        <v>15.1</v>
      </c>
      <c r="B24" s="458" t="s">
        <v>868</v>
      </c>
    </row>
    <row r="25" spans="1:2">
      <c r="A25" s="5"/>
      <c r="B25" s="3"/>
    </row>
    <row r="26" spans="1:2">
      <c r="A26" s="5"/>
      <c r="B26" s="3"/>
    </row>
  </sheetData>
  <mergeCells count="1">
    <mergeCell ref="A6:C6"/>
  </mergeCells>
  <hyperlinks>
    <hyperlink ref="B8" location="'1. key ratios'!A1" display="ცხრილი 1: ძირითადი მაჩვენებლები"/>
    <hyperlink ref="B9" location="'2. RC'!A1" display="ცხრილი 2: საბალანსო უწყისი"/>
    <hyperlink ref="B10" location="'3. PL'!A1" display="ცხრილი 3: მოგება-ზარალის ანგარიშგება"/>
    <hyperlink ref="B11" location="'4. Off-Balance'!A1" display="ბალანსგარეშე ანგარიშების უწყისი "/>
    <hyperlink ref="B12" location="'5. RWA'!A1" display="ცხრილი 5: რისკის მიხედვით შეწონილი რისკის პოზიციები"/>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hyperlink ref="B13" location="'6. Administrators-shareholders'!A1" display="ინფორმაცია ბანკის სამეთვალყურეო საბჭოს, დირექტორატის და აქციონერთა შესახებ"/>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hyperlink ref="B16" location="'9. Capital'!A1" display="ცხრილი 9: საზედამხედველო კაპიტალი"/>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hyperlink ref="B20" location="'12. CRM'!A1" display="საკრედიტო რისკის მიტიგაცია"/>
    <hyperlink ref="B19" location="'11. CRWA'!A1" display="საკრედიტო რისკის მიხედვით შეწონილი რისკის პოზიციები"/>
    <hyperlink ref="B21" location="'13. CRME'!A1" display="სტანდარტიზებული მიდგომა - საკრედიტო რისკი საკრედიტო რისკის მიტიგაციის ეფექტი"/>
    <hyperlink ref="B23" location="'15. CCR'!A1" display="კონტრაგენტთან დაკავშირებული საკრედიტო რისკის მიხედვით შეწონილი რისკის პოზიციები"/>
    <hyperlink ref="B22" location="'14. LCR'!A1" display="ლიკვიდობის გადაფარვის კოეფიციენტი"/>
    <hyperlink ref="B17" location="'9.1. Capital Requirements'!A1" display="კაპიტალის ადეკვატურობის მოთხოვნები"/>
    <hyperlink ref="B24" location="'15.1. LR'!A1" display="ლევერიჯის კოეფიციენტი"/>
    <hyperlink ref="C5" r:id="rId1"/>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55"/>
  <sheetViews>
    <sheetView zoomScaleNormal="100" workbookViewId="0">
      <pane xSplit="1" ySplit="5" topLeftCell="B6" activePane="bottomRight" state="frozen"/>
      <selection pane="topRight" activeCell="B1" sqref="B1"/>
      <selection pane="bottomLeft" activeCell="A5" sqref="A5"/>
      <selection pane="bottomRight" activeCell="E53" sqref="E53"/>
    </sheetView>
  </sheetViews>
  <sheetFormatPr defaultRowHeight="15"/>
  <cols>
    <col min="1" max="1" width="9.5703125" style="5" bestFit="1" customWidth="1"/>
    <col min="2" max="2" width="132.42578125" style="2" customWidth="1"/>
    <col min="3" max="3" width="18.42578125" style="2" customWidth="1"/>
  </cols>
  <sheetData>
    <row r="1" spans="1:6" ht="15.75">
      <c r="A1" s="18" t="s">
        <v>227</v>
      </c>
      <c r="B1" s="17" t="str">
        <f>Info!C2</f>
        <v>სს "ხალიკ ბანკი საქართველო"</v>
      </c>
      <c r="D1" s="2"/>
      <c r="E1" s="2"/>
      <c r="F1" s="2"/>
    </row>
    <row r="2" spans="1:6" s="22" customFormat="1" ht="15.75" customHeight="1">
      <c r="A2" s="22" t="s">
        <v>228</v>
      </c>
      <c r="B2" s="519">
        <f>'1. key ratios'!B2</f>
        <v>43738</v>
      </c>
    </row>
    <row r="3" spans="1:6" s="22" customFormat="1" ht="15.75" customHeight="1"/>
    <row r="4" spans="1:6" ht="15.75" thickBot="1">
      <c r="A4" s="5" t="s">
        <v>657</v>
      </c>
      <c r="B4" s="65" t="s">
        <v>90</v>
      </c>
    </row>
    <row r="5" spans="1:6">
      <c r="A5" s="145" t="s">
        <v>28</v>
      </c>
      <c r="B5" s="146"/>
      <c r="C5" s="147" t="s">
        <v>29</v>
      </c>
    </row>
    <row r="6" spans="1:6">
      <c r="A6" s="148">
        <v>1</v>
      </c>
      <c r="B6" s="88" t="s">
        <v>30</v>
      </c>
      <c r="C6" s="321">
        <f>SUM(C7:C11)</f>
        <v>105355643</v>
      </c>
    </row>
    <row r="7" spans="1:6">
      <c r="A7" s="148">
        <v>2</v>
      </c>
      <c r="B7" s="85" t="s">
        <v>31</v>
      </c>
      <c r="C7" s="322">
        <v>76000000</v>
      </c>
    </row>
    <row r="8" spans="1:6">
      <c r="A8" s="148">
        <v>3</v>
      </c>
      <c r="B8" s="79" t="s">
        <v>32</v>
      </c>
      <c r="C8" s="322"/>
    </row>
    <row r="9" spans="1:6">
      <c r="A9" s="148">
        <v>4</v>
      </c>
      <c r="B9" s="79" t="s">
        <v>33</v>
      </c>
      <c r="C9" s="322">
        <v>1600484</v>
      </c>
    </row>
    <row r="10" spans="1:6">
      <c r="A10" s="148">
        <v>5</v>
      </c>
      <c r="B10" s="79" t="s">
        <v>34</v>
      </c>
      <c r="C10" s="322"/>
    </row>
    <row r="11" spans="1:6">
      <c r="A11" s="148">
        <v>6</v>
      </c>
      <c r="B11" s="86" t="s">
        <v>35</v>
      </c>
      <c r="C11" s="322">
        <v>27755159</v>
      </c>
    </row>
    <row r="12" spans="1:6" s="4" customFormat="1">
      <c r="A12" s="148">
        <v>7</v>
      </c>
      <c r="B12" s="88" t="s">
        <v>36</v>
      </c>
      <c r="C12" s="323">
        <f>SUM(C13:C27)</f>
        <v>5118357</v>
      </c>
    </row>
    <row r="13" spans="1:6" s="4" customFormat="1">
      <c r="A13" s="148">
        <v>8</v>
      </c>
      <c r="B13" s="87" t="s">
        <v>37</v>
      </c>
      <c r="C13" s="324">
        <v>1600484</v>
      </c>
    </row>
    <row r="14" spans="1:6" s="4" customFormat="1" ht="25.5">
      <c r="A14" s="148">
        <v>9</v>
      </c>
      <c r="B14" s="80" t="s">
        <v>38</v>
      </c>
      <c r="C14" s="324"/>
    </row>
    <row r="15" spans="1:6" s="4" customFormat="1">
      <c r="A15" s="148">
        <v>10</v>
      </c>
      <c r="B15" s="81" t="s">
        <v>39</v>
      </c>
      <c r="C15" s="324">
        <v>3517873</v>
      </c>
    </row>
    <row r="16" spans="1:6" s="4" customFormat="1">
      <c r="A16" s="148">
        <v>11</v>
      </c>
      <c r="B16" s="82" t="s">
        <v>40</v>
      </c>
      <c r="C16" s="324"/>
    </row>
    <row r="17" spans="1:3" s="4" customFormat="1">
      <c r="A17" s="148">
        <v>12</v>
      </c>
      <c r="B17" s="81" t="s">
        <v>41</v>
      </c>
      <c r="C17" s="324"/>
    </row>
    <row r="18" spans="1:3" s="4" customFormat="1">
      <c r="A18" s="148">
        <v>13</v>
      </c>
      <c r="B18" s="81" t="s">
        <v>42</v>
      </c>
      <c r="C18" s="324"/>
    </row>
    <row r="19" spans="1:3" s="4" customFormat="1">
      <c r="A19" s="148">
        <v>14</v>
      </c>
      <c r="B19" s="81" t="s">
        <v>43</v>
      </c>
      <c r="C19" s="324"/>
    </row>
    <row r="20" spans="1:3" s="4" customFormat="1" ht="25.5">
      <c r="A20" s="148">
        <v>15</v>
      </c>
      <c r="B20" s="81" t="s">
        <v>44</v>
      </c>
      <c r="C20" s="324"/>
    </row>
    <row r="21" spans="1:3" s="4" customFormat="1" ht="25.5">
      <c r="A21" s="148">
        <v>16</v>
      </c>
      <c r="B21" s="80" t="s">
        <v>45</v>
      </c>
      <c r="C21" s="324"/>
    </row>
    <row r="22" spans="1:3" s="4" customFormat="1">
      <c r="A22" s="148">
        <v>17</v>
      </c>
      <c r="B22" s="149" t="s">
        <v>46</v>
      </c>
      <c r="C22" s="324"/>
    </row>
    <row r="23" spans="1:3" s="4" customFormat="1" ht="25.5">
      <c r="A23" s="148">
        <v>18</v>
      </c>
      <c r="B23" s="80" t="s">
        <v>47</v>
      </c>
      <c r="C23" s="324"/>
    </row>
    <row r="24" spans="1:3" s="4" customFormat="1" ht="25.5">
      <c r="A24" s="148">
        <v>19</v>
      </c>
      <c r="B24" s="80" t="s">
        <v>48</v>
      </c>
      <c r="C24" s="324"/>
    </row>
    <row r="25" spans="1:3" s="4" customFormat="1" ht="25.5">
      <c r="A25" s="148">
        <v>20</v>
      </c>
      <c r="B25" s="83" t="s">
        <v>49</v>
      </c>
      <c r="C25" s="324"/>
    </row>
    <row r="26" spans="1:3" s="4" customFormat="1">
      <c r="A26" s="148">
        <v>21</v>
      </c>
      <c r="B26" s="83" t="s">
        <v>50</v>
      </c>
      <c r="C26" s="324"/>
    </row>
    <row r="27" spans="1:3" s="4" customFormat="1" ht="25.5">
      <c r="A27" s="148">
        <v>22</v>
      </c>
      <c r="B27" s="83" t="s">
        <v>51</v>
      </c>
      <c r="C27" s="324"/>
    </row>
    <row r="28" spans="1:3" s="4" customFormat="1">
      <c r="A28" s="148">
        <v>23</v>
      </c>
      <c r="B28" s="89" t="s">
        <v>25</v>
      </c>
      <c r="C28" s="323">
        <f>C6-C12</f>
        <v>100237286</v>
      </c>
    </row>
    <row r="29" spans="1:3" s="4" customFormat="1">
      <c r="A29" s="150"/>
      <c r="B29" s="84"/>
      <c r="C29" s="324"/>
    </row>
    <row r="30" spans="1:3" s="4" customFormat="1">
      <c r="A30" s="150">
        <v>24</v>
      </c>
      <c r="B30" s="89" t="s">
        <v>52</v>
      </c>
      <c r="C30" s="323">
        <f>C31+C34</f>
        <v>0</v>
      </c>
    </row>
    <row r="31" spans="1:3" s="4" customFormat="1">
      <c r="A31" s="150">
        <v>25</v>
      </c>
      <c r="B31" s="79" t="s">
        <v>53</v>
      </c>
      <c r="C31" s="325">
        <f>C32+C33</f>
        <v>0</v>
      </c>
    </row>
    <row r="32" spans="1:3" s="4" customFormat="1">
      <c r="A32" s="150">
        <v>26</v>
      </c>
      <c r="B32" s="191" t="s">
        <v>54</v>
      </c>
      <c r="C32" s="324"/>
    </row>
    <row r="33" spans="1:3" s="4" customFormat="1">
      <c r="A33" s="150">
        <v>27</v>
      </c>
      <c r="B33" s="191" t="s">
        <v>55</v>
      </c>
      <c r="C33" s="324"/>
    </row>
    <row r="34" spans="1:3" s="4" customFormat="1">
      <c r="A34" s="150">
        <v>28</v>
      </c>
      <c r="B34" s="79" t="s">
        <v>56</v>
      </c>
      <c r="C34" s="324"/>
    </row>
    <row r="35" spans="1:3" s="4" customFormat="1">
      <c r="A35" s="150">
        <v>29</v>
      </c>
      <c r="B35" s="89" t="s">
        <v>57</v>
      </c>
      <c r="C35" s="323">
        <f>SUM(C36:C40)</f>
        <v>0</v>
      </c>
    </row>
    <row r="36" spans="1:3" s="4" customFormat="1">
      <c r="A36" s="150">
        <v>30</v>
      </c>
      <c r="B36" s="80" t="s">
        <v>58</v>
      </c>
      <c r="C36" s="324"/>
    </row>
    <row r="37" spans="1:3" s="4" customFormat="1">
      <c r="A37" s="150">
        <v>31</v>
      </c>
      <c r="B37" s="81" t="s">
        <v>59</v>
      </c>
      <c r="C37" s="324"/>
    </row>
    <row r="38" spans="1:3" s="4" customFormat="1" ht="25.5">
      <c r="A38" s="150">
        <v>32</v>
      </c>
      <c r="B38" s="80" t="s">
        <v>60</v>
      </c>
      <c r="C38" s="324"/>
    </row>
    <row r="39" spans="1:3" s="4" customFormat="1" ht="25.5">
      <c r="A39" s="150">
        <v>33</v>
      </c>
      <c r="B39" s="80" t="s">
        <v>48</v>
      </c>
      <c r="C39" s="324"/>
    </row>
    <row r="40" spans="1:3" s="4" customFormat="1" ht="25.5">
      <c r="A40" s="150">
        <v>34</v>
      </c>
      <c r="B40" s="83" t="s">
        <v>61</v>
      </c>
      <c r="C40" s="324"/>
    </row>
    <row r="41" spans="1:3" s="4" customFormat="1">
      <c r="A41" s="150">
        <v>35</v>
      </c>
      <c r="B41" s="89" t="s">
        <v>26</v>
      </c>
      <c r="C41" s="323">
        <f>C30-C35</f>
        <v>0</v>
      </c>
    </row>
    <row r="42" spans="1:3" s="4" customFormat="1">
      <c r="A42" s="150"/>
      <c r="B42" s="84"/>
      <c r="C42" s="324"/>
    </row>
    <row r="43" spans="1:3" s="4" customFormat="1">
      <c r="A43" s="150">
        <v>36</v>
      </c>
      <c r="B43" s="90" t="s">
        <v>62</v>
      </c>
      <c r="C43" s="323">
        <f>SUM(C44:C46)</f>
        <v>17902412.850225002</v>
      </c>
    </row>
    <row r="44" spans="1:3" s="4" customFormat="1">
      <c r="A44" s="150">
        <v>37</v>
      </c>
      <c r="B44" s="79" t="s">
        <v>63</v>
      </c>
      <c r="C44" s="324">
        <v>11820800</v>
      </c>
    </row>
    <row r="45" spans="1:3" s="4" customFormat="1">
      <c r="A45" s="150">
        <v>38</v>
      </c>
      <c r="B45" s="79" t="s">
        <v>64</v>
      </c>
      <c r="C45" s="324"/>
    </row>
    <row r="46" spans="1:3" s="4" customFormat="1">
      <c r="A46" s="150">
        <v>39</v>
      </c>
      <c r="B46" s="79" t="s">
        <v>65</v>
      </c>
      <c r="C46" s="324">
        <v>6081612.8502249997</v>
      </c>
    </row>
    <row r="47" spans="1:3" s="4" customFormat="1">
      <c r="A47" s="150">
        <v>40</v>
      </c>
      <c r="B47" s="90" t="s">
        <v>66</v>
      </c>
      <c r="C47" s="323">
        <f>SUM(C48:C51)</f>
        <v>0</v>
      </c>
    </row>
    <row r="48" spans="1:3" s="4" customFormat="1">
      <c r="A48" s="150">
        <v>41</v>
      </c>
      <c r="B48" s="80" t="s">
        <v>67</v>
      </c>
      <c r="C48" s="324"/>
    </row>
    <row r="49" spans="1:3" s="4" customFormat="1">
      <c r="A49" s="150">
        <v>42</v>
      </c>
      <c r="B49" s="81" t="s">
        <v>68</v>
      </c>
      <c r="C49" s="324"/>
    </row>
    <row r="50" spans="1:3" s="4" customFormat="1" ht="25.5">
      <c r="A50" s="150">
        <v>43</v>
      </c>
      <c r="B50" s="80" t="s">
        <v>69</v>
      </c>
      <c r="C50" s="324"/>
    </row>
    <row r="51" spans="1:3" s="4" customFormat="1" ht="25.5">
      <c r="A51" s="150">
        <v>44</v>
      </c>
      <c r="B51" s="80" t="s">
        <v>48</v>
      </c>
      <c r="C51" s="324"/>
    </row>
    <row r="52" spans="1:3" s="4" customFormat="1" ht="15.75" thickBot="1">
      <c r="A52" s="151">
        <v>45</v>
      </c>
      <c r="B52" s="152" t="s">
        <v>27</v>
      </c>
      <c r="C52" s="326">
        <f>C43-C47</f>
        <v>17902412.850225002</v>
      </c>
    </row>
    <row r="55" spans="1:3">
      <c r="B55" s="2" t="s">
        <v>264</v>
      </c>
    </row>
  </sheetData>
  <dataValidations count="1">
    <dataValidation operator="lessThanOrEqual" allowBlank="1" showInputMessage="1" showErrorMessage="1" errorTitle="Should be negative number" error="Should be whole negative number or 0" sqref="C13:C52"/>
  </dataValidations>
  <pageMargins left="0.7" right="0.7" top="0.75" bottom="0.75" header="0.3" footer="0.3"/>
  <ignoredErrors>
    <ignoredError sqref="C31"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F22"/>
  <sheetViews>
    <sheetView workbookViewId="0">
      <selection activeCell="C7" sqref="C7:D21"/>
    </sheetView>
  </sheetViews>
  <sheetFormatPr defaultColWidth="9.140625" defaultRowHeight="12.75"/>
  <cols>
    <col min="1" max="1" width="10.85546875" style="400" bestFit="1" customWidth="1"/>
    <col min="2" max="2" width="59" style="400" customWidth="1"/>
    <col min="3" max="3" width="16.7109375" style="400" bestFit="1" customWidth="1"/>
    <col min="4" max="4" width="22.140625" style="400" customWidth="1"/>
    <col min="5" max="16384" width="9.140625" style="400"/>
  </cols>
  <sheetData>
    <row r="1" spans="1:4" ht="15">
      <c r="A1" s="18" t="s">
        <v>227</v>
      </c>
      <c r="B1" s="17" t="str">
        <f>Info!C2</f>
        <v>სს "ხალიკ ბანკი საქართველო"</v>
      </c>
    </row>
    <row r="2" spans="1:4" s="22" customFormat="1" ht="15.75" customHeight="1">
      <c r="A2" s="22" t="s">
        <v>228</v>
      </c>
      <c r="B2" s="519">
        <f>'1. key ratios'!B2</f>
        <v>43738</v>
      </c>
    </row>
    <row r="3" spans="1:4" s="22" customFormat="1" ht="15.75" customHeight="1"/>
    <row r="4" spans="1:4" ht="13.5" thickBot="1">
      <c r="A4" s="401" t="s">
        <v>837</v>
      </c>
      <c r="B4" s="442" t="s">
        <v>838</v>
      </c>
    </row>
    <row r="5" spans="1:4" s="443" customFormat="1">
      <c r="A5" s="566" t="s">
        <v>839</v>
      </c>
      <c r="B5" s="567"/>
      <c r="C5" s="432" t="s">
        <v>840</v>
      </c>
      <c r="D5" s="433" t="s">
        <v>841</v>
      </c>
    </row>
    <row r="6" spans="1:4" s="444" customFormat="1">
      <c r="A6" s="434">
        <v>1</v>
      </c>
      <c r="B6" s="435" t="s">
        <v>842</v>
      </c>
      <c r="C6" s="435"/>
      <c r="D6" s="436"/>
    </row>
    <row r="7" spans="1:4" s="444" customFormat="1">
      <c r="A7" s="437" t="s">
        <v>843</v>
      </c>
      <c r="B7" s="438" t="s">
        <v>844</v>
      </c>
      <c r="C7" s="499">
        <v>4.4999999999999998E-2</v>
      </c>
      <c r="D7" s="539">
        <f>C7*'5. RWA'!$C$13</f>
        <v>24013448.985544764</v>
      </c>
    </row>
    <row r="8" spans="1:4" s="444" customFormat="1">
      <c r="A8" s="437" t="s">
        <v>845</v>
      </c>
      <c r="B8" s="438" t="s">
        <v>846</v>
      </c>
      <c r="C8" s="500">
        <v>0.06</v>
      </c>
      <c r="D8" s="539">
        <f>C8*'5. RWA'!$C$13</f>
        <v>32017931.98072635</v>
      </c>
    </row>
    <row r="9" spans="1:4" s="444" customFormat="1">
      <c r="A9" s="437" t="s">
        <v>847</v>
      </c>
      <c r="B9" s="438" t="s">
        <v>848</v>
      </c>
      <c r="C9" s="500">
        <v>0.08</v>
      </c>
      <c r="D9" s="539">
        <f>C9*'5. RWA'!$C$13</f>
        <v>42690575.9743018</v>
      </c>
    </row>
    <row r="10" spans="1:4" s="444" customFormat="1">
      <c r="A10" s="434" t="s">
        <v>849</v>
      </c>
      <c r="B10" s="435" t="s">
        <v>850</v>
      </c>
      <c r="C10" s="501"/>
      <c r="D10" s="496"/>
    </row>
    <row r="11" spans="1:4" s="445" customFormat="1">
      <c r="A11" s="439" t="s">
        <v>851</v>
      </c>
      <c r="B11" s="440" t="s">
        <v>852</v>
      </c>
      <c r="C11" s="502">
        <v>2.5000000000000001E-2</v>
      </c>
      <c r="D11" s="540">
        <f>C11*'5. RWA'!$C$13</f>
        <v>13340804.991969313</v>
      </c>
    </row>
    <row r="12" spans="1:4" s="445" customFormat="1">
      <c r="A12" s="439" t="s">
        <v>853</v>
      </c>
      <c r="B12" s="440" t="s">
        <v>854</v>
      </c>
      <c r="C12" s="502">
        <v>0</v>
      </c>
      <c r="D12" s="497">
        <f>C12*'5. RWA'!$C$13</f>
        <v>0</v>
      </c>
    </row>
    <row r="13" spans="1:4" s="445" customFormat="1">
      <c r="A13" s="439" t="s">
        <v>855</v>
      </c>
      <c r="B13" s="440" t="s">
        <v>856</v>
      </c>
      <c r="C13" s="502"/>
      <c r="D13" s="497">
        <f>C13*'5. RWA'!$C$13</f>
        <v>0</v>
      </c>
    </row>
    <row r="14" spans="1:4" s="444" customFormat="1">
      <c r="A14" s="434" t="s">
        <v>857</v>
      </c>
      <c r="B14" s="435" t="s">
        <v>912</v>
      </c>
      <c r="C14" s="503"/>
      <c r="D14" s="496"/>
    </row>
    <row r="15" spans="1:4" s="444" customFormat="1">
      <c r="A15" s="459" t="s">
        <v>860</v>
      </c>
      <c r="B15" s="440" t="s">
        <v>913</v>
      </c>
      <c r="C15" s="502">
        <v>2.4382322432495877E-2</v>
      </c>
      <c r="D15" s="540">
        <f>C15*'5. RWA'!$C$13</f>
        <v>13011192.352929855</v>
      </c>
    </row>
    <row r="16" spans="1:4" s="444" customFormat="1">
      <c r="A16" s="459" t="s">
        <v>861</v>
      </c>
      <c r="B16" s="440" t="s">
        <v>863</v>
      </c>
      <c r="C16" s="502">
        <v>3.2618863701135759E-2</v>
      </c>
      <c r="D16" s="540">
        <f>C16*'5. RWA'!$C$13</f>
        <v>17406475.987859141</v>
      </c>
    </row>
    <row r="17" spans="1:6" s="444" customFormat="1">
      <c r="A17" s="459" t="s">
        <v>862</v>
      </c>
      <c r="B17" s="440" t="s">
        <v>910</v>
      </c>
      <c r="C17" s="502">
        <v>7.308644081414703E-2</v>
      </c>
      <c r="D17" s="540">
        <f>C17*'5. RWA'!$C$13</f>
        <v>39001278.178345695</v>
      </c>
    </row>
    <row r="18" spans="1:6" s="443" customFormat="1">
      <c r="A18" s="568" t="s">
        <v>911</v>
      </c>
      <c r="B18" s="569"/>
      <c r="C18" s="504" t="s">
        <v>840</v>
      </c>
      <c r="D18" s="498" t="s">
        <v>841</v>
      </c>
      <c r="F18" s="444"/>
    </row>
    <row r="19" spans="1:6" s="444" customFormat="1">
      <c r="A19" s="441">
        <v>4</v>
      </c>
      <c r="B19" s="440" t="s">
        <v>25</v>
      </c>
      <c r="C19" s="502">
        <f>C7+C11+C12+C13+C15</f>
        <v>9.4382322432495891E-2</v>
      </c>
      <c r="D19" s="541">
        <f>C19*'5. RWA'!$C$13</f>
        <v>50365446.330443934</v>
      </c>
    </row>
    <row r="20" spans="1:6" s="444" customFormat="1">
      <c r="A20" s="441">
        <v>5</v>
      </c>
      <c r="B20" s="440" t="s">
        <v>126</v>
      </c>
      <c r="C20" s="502">
        <f>C8+C11+C12+C13+C16</f>
        <v>0.11761886370113575</v>
      </c>
      <c r="D20" s="541">
        <f>C20*'5. RWA'!$C$13</f>
        <v>62765212.960554801</v>
      </c>
    </row>
    <row r="21" spans="1:6" s="444" customFormat="1" ht="13.5" thickBot="1">
      <c r="A21" s="446" t="s">
        <v>858</v>
      </c>
      <c r="B21" s="447" t="s">
        <v>90</v>
      </c>
      <c r="C21" s="505">
        <f>C9+C11+C12+C13+C17</f>
        <v>0.17808644081414704</v>
      </c>
      <c r="D21" s="542">
        <f>C21*'5. RWA'!$C$13</f>
        <v>95032659.144616812</v>
      </c>
    </row>
    <row r="22" spans="1:6">
      <c r="F22" s="401"/>
    </row>
  </sheetData>
  <mergeCells count="2">
    <mergeCell ref="A5:B5"/>
    <mergeCell ref="A18:B18"/>
  </mergeCells>
  <conditionalFormatting sqref="C21">
    <cfRule type="cellIs" dxfId="3"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44"/>
  <sheetViews>
    <sheetView zoomScaleNormal="100" workbookViewId="0">
      <pane xSplit="1" ySplit="5" topLeftCell="B6" activePane="bottomRight" state="frozen"/>
      <selection pane="topRight" activeCell="B1" sqref="B1"/>
      <selection pane="bottomLeft" activeCell="A5" sqref="A5"/>
      <selection pane="bottomRight" activeCell="E23" sqref="E23"/>
    </sheetView>
  </sheetViews>
  <sheetFormatPr defaultRowHeight="15.75"/>
  <cols>
    <col min="1" max="1" width="10.7109375" style="75" customWidth="1"/>
    <col min="2" max="2" width="91.85546875" style="75" customWidth="1"/>
    <col min="3" max="3" width="53.140625" style="75" customWidth="1"/>
    <col min="4" max="4" width="32.28515625" style="75" customWidth="1"/>
    <col min="5" max="5" width="9.42578125" customWidth="1"/>
  </cols>
  <sheetData>
    <row r="1" spans="1:6">
      <c r="A1" s="18" t="s">
        <v>227</v>
      </c>
      <c r="B1" s="20" t="str">
        <f>Info!C2</f>
        <v>სს "ხალიკ ბანკი საქართველო"</v>
      </c>
      <c r="E1" s="2"/>
      <c r="F1" s="2"/>
    </row>
    <row r="2" spans="1:6" s="22" customFormat="1" ht="15.75" customHeight="1">
      <c r="A2" s="22" t="s">
        <v>228</v>
      </c>
      <c r="B2" s="519">
        <f>'1. key ratios'!B2</f>
        <v>43738</v>
      </c>
    </row>
    <row r="3" spans="1:6" s="22" customFormat="1" ht="15.75" customHeight="1">
      <c r="A3" s="27"/>
    </row>
    <row r="4" spans="1:6" s="22" customFormat="1" ht="15.75" customHeight="1" thickBot="1">
      <c r="A4" s="22" t="s">
        <v>658</v>
      </c>
      <c r="B4" s="215" t="s">
        <v>309</v>
      </c>
      <c r="D4" s="217" t="s">
        <v>131</v>
      </c>
    </row>
    <row r="5" spans="1:6" ht="38.25">
      <c r="A5" s="164" t="s">
        <v>28</v>
      </c>
      <c r="B5" s="165" t="s">
        <v>270</v>
      </c>
      <c r="C5" s="166" t="s">
        <v>276</v>
      </c>
      <c r="D5" s="216" t="s">
        <v>310</v>
      </c>
    </row>
    <row r="6" spans="1:6">
      <c r="A6" s="153">
        <v>1</v>
      </c>
      <c r="B6" s="91" t="s">
        <v>192</v>
      </c>
      <c r="C6" s="327">
        <v>9349291</v>
      </c>
      <c r="D6" s="154"/>
      <c r="E6" s="8"/>
    </row>
    <row r="7" spans="1:6">
      <c r="A7" s="153">
        <v>2</v>
      </c>
      <c r="B7" s="92" t="s">
        <v>193</v>
      </c>
      <c r="C7" s="328">
        <v>48477760</v>
      </c>
      <c r="D7" s="155"/>
      <c r="E7" s="8"/>
    </row>
    <row r="8" spans="1:6">
      <c r="A8" s="153">
        <v>3</v>
      </c>
      <c r="B8" s="92" t="s">
        <v>194</v>
      </c>
      <c r="C8" s="328">
        <v>27785184</v>
      </c>
      <c r="D8" s="155"/>
      <c r="E8" s="8"/>
    </row>
    <row r="9" spans="1:6">
      <c r="A9" s="153">
        <v>4</v>
      </c>
      <c r="B9" s="92" t="s">
        <v>223</v>
      </c>
      <c r="C9" s="328"/>
      <c r="D9" s="155"/>
      <c r="E9" s="8"/>
    </row>
    <row r="10" spans="1:6">
      <c r="A10" s="153">
        <v>5</v>
      </c>
      <c r="B10" s="92" t="s">
        <v>195</v>
      </c>
      <c r="C10" s="328">
        <v>13621058</v>
      </c>
      <c r="D10" s="155"/>
      <c r="E10" s="8"/>
    </row>
    <row r="11" spans="1:6">
      <c r="A11" s="153">
        <v>6.1</v>
      </c>
      <c r="B11" s="92" t="s">
        <v>196</v>
      </c>
      <c r="C11" s="329">
        <v>404847140</v>
      </c>
      <c r="D11" s="156"/>
      <c r="E11" s="9"/>
    </row>
    <row r="12" spans="1:6">
      <c r="A12" s="153">
        <v>6.2</v>
      </c>
      <c r="B12" s="93" t="s">
        <v>197</v>
      </c>
      <c r="C12" s="329">
        <v>-22320179</v>
      </c>
      <c r="D12" s="156"/>
      <c r="E12" s="9"/>
    </row>
    <row r="13" spans="1:6">
      <c r="A13" s="153" t="s">
        <v>796</v>
      </c>
      <c r="B13" s="94" t="s">
        <v>797</v>
      </c>
      <c r="C13" s="329">
        <v>6081612.8502249997</v>
      </c>
      <c r="D13" s="156"/>
      <c r="E13" s="9"/>
    </row>
    <row r="14" spans="1:6">
      <c r="A14" s="153">
        <v>6</v>
      </c>
      <c r="B14" s="92" t="s">
        <v>198</v>
      </c>
      <c r="C14" s="335">
        <f>C11+C12</f>
        <v>382526961</v>
      </c>
      <c r="D14" s="156"/>
      <c r="E14" s="8"/>
    </row>
    <row r="15" spans="1:6">
      <c r="A15" s="153">
        <v>7</v>
      </c>
      <c r="B15" s="92" t="s">
        <v>199</v>
      </c>
      <c r="C15" s="328">
        <v>2119154</v>
      </c>
      <c r="D15" s="155"/>
      <c r="E15" s="8"/>
    </row>
    <row r="16" spans="1:6">
      <c r="A16" s="153">
        <v>8</v>
      </c>
      <c r="B16" s="92" t="s">
        <v>200</v>
      </c>
      <c r="C16" s="328">
        <v>532487.1</v>
      </c>
      <c r="D16" s="155"/>
      <c r="E16" s="8"/>
    </row>
    <row r="17" spans="1:5">
      <c r="A17" s="153">
        <v>9</v>
      </c>
      <c r="B17" s="92" t="s">
        <v>201</v>
      </c>
      <c r="C17" s="328">
        <v>54000</v>
      </c>
      <c r="D17" s="155"/>
      <c r="E17" s="8"/>
    </row>
    <row r="18" spans="1:5">
      <c r="A18" s="153">
        <v>9.1</v>
      </c>
      <c r="B18" s="94" t="s">
        <v>285</v>
      </c>
      <c r="C18" s="329"/>
      <c r="D18" s="155"/>
      <c r="E18" s="8"/>
    </row>
    <row r="19" spans="1:5">
      <c r="A19" s="153">
        <v>9.1999999999999993</v>
      </c>
      <c r="B19" s="94" t="s">
        <v>275</v>
      </c>
      <c r="C19" s="329"/>
      <c r="D19" s="155"/>
      <c r="E19" s="8"/>
    </row>
    <row r="20" spans="1:5">
      <c r="A20" s="153">
        <v>9.3000000000000007</v>
      </c>
      <c r="B20" s="94" t="s">
        <v>274</v>
      </c>
      <c r="C20" s="329"/>
      <c r="D20" s="155"/>
      <c r="E20" s="8"/>
    </row>
    <row r="21" spans="1:5">
      <c r="A21" s="153">
        <v>10</v>
      </c>
      <c r="B21" s="92" t="s">
        <v>202</v>
      </c>
      <c r="C21" s="328">
        <v>18315992</v>
      </c>
      <c r="D21" s="155"/>
      <c r="E21" s="8"/>
    </row>
    <row r="22" spans="1:5">
      <c r="A22" s="153">
        <v>10.1</v>
      </c>
      <c r="B22" s="94" t="s">
        <v>273</v>
      </c>
      <c r="C22" s="328">
        <v>3517873</v>
      </c>
      <c r="D22" s="273" t="s">
        <v>699</v>
      </c>
      <c r="E22" s="8"/>
    </row>
    <row r="23" spans="1:5">
      <c r="A23" s="153">
        <v>11</v>
      </c>
      <c r="B23" s="95" t="s">
        <v>203</v>
      </c>
      <c r="C23" s="330">
        <v>10806183.649999976</v>
      </c>
      <c r="D23" s="157"/>
      <c r="E23" s="8"/>
    </row>
    <row r="24" spans="1:5">
      <c r="A24" s="153">
        <v>12</v>
      </c>
      <c r="B24" s="97" t="s">
        <v>204</v>
      </c>
      <c r="C24" s="331">
        <f>SUM(C6:C10,C14:C17,C21,C23)</f>
        <v>513588070.75</v>
      </c>
      <c r="D24" s="158"/>
      <c r="E24" s="7"/>
    </row>
    <row r="25" spans="1:5">
      <c r="A25" s="153">
        <v>13</v>
      </c>
      <c r="B25" s="92" t="s">
        <v>205</v>
      </c>
      <c r="C25" s="332">
        <v>54617512</v>
      </c>
      <c r="D25" s="159"/>
      <c r="E25" s="8"/>
    </row>
    <row r="26" spans="1:5">
      <c r="A26" s="153">
        <v>14</v>
      </c>
      <c r="B26" s="92" t="s">
        <v>206</v>
      </c>
      <c r="C26" s="328">
        <v>56342376.489999995</v>
      </c>
      <c r="D26" s="155"/>
      <c r="E26" s="8"/>
    </row>
    <row r="27" spans="1:5">
      <c r="A27" s="153">
        <v>15</v>
      </c>
      <c r="B27" s="92" t="s">
        <v>207</v>
      </c>
      <c r="C27" s="328">
        <v>6846432.9099999992</v>
      </c>
      <c r="D27" s="155"/>
      <c r="E27" s="8"/>
    </row>
    <row r="28" spans="1:5">
      <c r="A28" s="153">
        <v>16</v>
      </c>
      <c r="B28" s="92" t="s">
        <v>208</v>
      </c>
      <c r="C28" s="328">
        <v>33970602.75</v>
      </c>
      <c r="D28" s="155"/>
      <c r="E28" s="8"/>
    </row>
    <row r="29" spans="1:5">
      <c r="A29" s="153">
        <v>17</v>
      </c>
      <c r="B29" s="92" t="s">
        <v>209</v>
      </c>
      <c r="C29" s="328"/>
      <c r="D29" s="155"/>
      <c r="E29" s="8"/>
    </row>
    <row r="30" spans="1:5">
      <c r="A30" s="153">
        <v>18</v>
      </c>
      <c r="B30" s="92" t="s">
        <v>210</v>
      </c>
      <c r="C30" s="328">
        <v>208341600</v>
      </c>
      <c r="D30" s="155"/>
      <c r="E30" s="8"/>
    </row>
    <row r="31" spans="1:5">
      <c r="A31" s="153">
        <v>19</v>
      </c>
      <c r="B31" s="92" t="s">
        <v>211</v>
      </c>
      <c r="C31" s="328">
        <v>6483324</v>
      </c>
      <c r="D31" s="155"/>
      <c r="E31" s="8"/>
    </row>
    <row r="32" spans="1:5">
      <c r="A32" s="153">
        <v>20</v>
      </c>
      <c r="B32" s="92" t="s">
        <v>133</v>
      </c>
      <c r="C32" s="328">
        <v>12078579.6</v>
      </c>
      <c r="D32" s="155"/>
      <c r="E32" s="8"/>
    </row>
    <row r="33" spans="1:5">
      <c r="A33" s="153">
        <v>20.100000000000001</v>
      </c>
      <c r="B33" s="96" t="s">
        <v>795</v>
      </c>
      <c r="C33" s="330"/>
      <c r="D33" s="157"/>
      <c r="E33" s="8"/>
    </row>
    <row r="34" spans="1:5">
      <c r="A34" s="153">
        <v>21</v>
      </c>
      <c r="B34" s="95" t="s">
        <v>212</v>
      </c>
      <c r="C34" s="330">
        <v>29552000</v>
      </c>
      <c r="D34" s="157"/>
      <c r="E34" s="8"/>
    </row>
    <row r="35" spans="1:5">
      <c r="A35" s="153">
        <v>21.1</v>
      </c>
      <c r="B35" s="96" t="s">
        <v>272</v>
      </c>
      <c r="C35" s="333">
        <v>11820800</v>
      </c>
      <c r="D35" s="160"/>
      <c r="E35" s="8"/>
    </row>
    <row r="36" spans="1:5">
      <c r="A36" s="153">
        <v>22</v>
      </c>
      <c r="B36" s="97" t="s">
        <v>213</v>
      </c>
      <c r="C36" s="331">
        <f>SUM(C25:C34)</f>
        <v>408232427.75</v>
      </c>
      <c r="D36" s="158"/>
      <c r="E36" s="7"/>
    </row>
    <row r="37" spans="1:5">
      <c r="A37" s="153">
        <v>23</v>
      </c>
      <c r="B37" s="95" t="s">
        <v>214</v>
      </c>
      <c r="C37" s="328">
        <v>76000000</v>
      </c>
      <c r="D37" s="155"/>
      <c r="E37" s="8"/>
    </row>
    <row r="38" spans="1:5">
      <c r="A38" s="153">
        <v>24</v>
      </c>
      <c r="B38" s="95" t="s">
        <v>215</v>
      </c>
      <c r="C38" s="328"/>
      <c r="D38" s="155"/>
      <c r="E38" s="8"/>
    </row>
    <row r="39" spans="1:5">
      <c r="A39" s="153">
        <v>25</v>
      </c>
      <c r="B39" s="95" t="s">
        <v>271</v>
      </c>
      <c r="C39" s="328"/>
      <c r="D39" s="155"/>
      <c r="E39" s="8"/>
    </row>
    <row r="40" spans="1:5">
      <c r="A40" s="153">
        <v>26</v>
      </c>
      <c r="B40" s="95" t="s">
        <v>217</v>
      </c>
      <c r="C40" s="328"/>
      <c r="D40" s="155"/>
      <c r="E40" s="8"/>
    </row>
    <row r="41" spans="1:5">
      <c r="A41" s="153">
        <v>27</v>
      </c>
      <c r="B41" s="95" t="s">
        <v>218</v>
      </c>
      <c r="C41" s="328"/>
      <c r="D41" s="155"/>
      <c r="E41" s="8"/>
    </row>
    <row r="42" spans="1:5">
      <c r="A42" s="153">
        <v>28</v>
      </c>
      <c r="B42" s="95" t="s">
        <v>219</v>
      </c>
      <c r="C42" s="328">
        <v>27755159.000000004</v>
      </c>
      <c r="D42" s="155"/>
      <c r="E42" s="8"/>
    </row>
    <row r="43" spans="1:5">
      <c r="A43" s="153">
        <v>29</v>
      </c>
      <c r="B43" s="95" t="s">
        <v>37</v>
      </c>
      <c r="C43" s="328">
        <v>1600484</v>
      </c>
      <c r="D43" s="155"/>
      <c r="E43" s="8"/>
    </row>
    <row r="44" spans="1:5" ht="16.5" thickBot="1">
      <c r="A44" s="161">
        <v>30</v>
      </c>
      <c r="B44" s="162" t="s">
        <v>220</v>
      </c>
      <c r="C44" s="334">
        <f>SUM(C37:C43)</f>
        <v>105355643</v>
      </c>
      <c r="D44" s="163"/>
      <c r="E44" s="7"/>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S22"/>
  <sheetViews>
    <sheetView workbookViewId="0">
      <pane xSplit="2" ySplit="7" topLeftCell="H8" activePane="bottomRight" state="frozen"/>
      <selection pane="topRight" activeCell="C1" sqref="C1"/>
      <selection pane="bottomLeft" activeCell="A8" sqref="A8"/>
      <selection pane="bottomRight" activeCell="S37" sqref="S37"/>
    </sheetView>
  </sheetViews>
  <sheetFormatPr defaultColWidth="9.140625" defaultRowHeight="12.75"/>
  <cols>
    <col min="1" max="1" width="10.5703125" style="2" bestFit="1" customWidth="1"/>
    <col min="2" max="2" width="95" style="2" customWidth="1"/>
    <col min="3" max="3" width="11.28515625" style="2" customWidth="1"/>
    <col min="4" max="4" width="13.28515625" style="2" bestFit="1" customWidth="1"/>
    <col min="5" max="5" width="9.42578125" style="2" bestFit="1" customWidth="1"/>
    <col min="6" max="6" width="13.28515625" style="2" bestFit="1" customWidth="1"/>
    <col min="7" max="7" width="9.42578125" style="2" bestFit="1" customWidth="1"/>
    <col min="8" max="8" width="13.28515625" style="2" bestFit="1" customWidth="1"/>
    <col min="9" max="9" width="10.28515625" style="2" bestFit="1" customWidth="1"/>
    <col min="10" max="10" width="13.28515625" style="2" bestFit="1" customWidth="1"/>
    <col min="11" max="11" width="9.42578125" style="2" bestFit="1" customWidth="1"/>
    <col min="12" max="12" width="13.28515625" style="2" bestFit="1" customWidth="1"/>
    <col min="13" max="13" width="11.28515625" style="2" bestFit="1" customWidth="1"/>
    <col min="14" max="14" width="13.28515625" style="2" bestFit="1" customWidth="1"/>
    <col min="15" max="15" width="9.42578125" style="2" bestFit="1" customWidth="1"/>
    <col min="16" max="16" width="13.28515625" style="2" bestFit="1" customWidth="1"/>
    <col min="17" max="17" width="9.42578125" style="2" bestFit="1" customWidth="1"/>
    <col min="18" max="18" width="13.28515625" style="2" bestFit="1" customWidth="1"/>
    <col min="19" max="19" width="31.5703125" style="2" bestFit="1" customWidth="1"/>
    <col min="20" max="16384" width="9.140625" style="13"/>
  </cols>
  <sheetData>
    <row r="1" spans="1:19">
      <c r="A1" s="2" t="s">
        <v>227</v>
      </c>
      <c r="B1" s="400" t="str">
        <f>Info!C2</f>
        <v>სს "ხალიკ ბანკი საქართველო"</v>
      </c>
    </row>
    <row r="2" spans="1:19">
      <c r="A2" s="2" t="s">
        <v>228</v>
      </c>
      <c r="B2" s="519">
        <f>'1. key ratios'!B2</f>
        <v>43738</v>
      </c>
    </row>
    <row r="4" spans="1:19" ht="39" thickBot="1">
      <c r="A4" s="74" t="s">
        <v>659</v>
      </c>
      <c r="B4" s="363" t="s">
        <v>766</v>
      </c>
    </row>
    <row r="5" spans="1:19">
      <c r="A5" s="141"/>
      <c r="B5" s="144"/>
      <c r="C5" s="123" t="s">
        <v>0</v>
      </c>
      <c r="D5" s="123" t="s">
        <v>1</v>
      </c>
      <c r="E5" s="123" t="s">
        <v>2</v>
      </c>
      <c r="F5" s="123" t="s">
        <v>3</v>
      </c>
      <c r="G5" s="123" t="s">
        <v>4</v>
      </c>
      <c r="H5" s="123" t="s">
        <v>6</v>
      </c>
      <c r="I5" s="123" t="s">
        <v>277</v>
      </c>
      <c r="J5" s="123" t="s">
        <v>278</v>
      </c>
      <c r="K5" s="123" t="s">
        <v>279</v>
      </c>
      <c r="L5" s="123" t="s">
        <v>280</v>
      </c>
      <c r="M5" s="123" t="s">
        <v>281</v>
      </c>
      <c r="N5" s="123" t="s">
        <v>282</v>
      </c>
      <c r="O5" s="123" t="s">
        <v>753</v>
      </c>
      <c r="P5" s="123" t="s">
        <v>754</v>
      </c>
      <c r="Q5" s="123" t="s">
        <v>755</v>
      </c>
      <c r="R5" s="354" t="s">
        <v>756</v>
      </c>
      <c r="S5" s="124" t="s">
        <v>757</v>
      </c>
    </row>
    <row r="6" spans="1:19" ht="46.5" customHeight="1">
      <c r="A6" s="168"/>
      <c r="B6" s="574" t="s">
        <v>758</v>
      </c>
      <c r="C6" s="572">
        <v>0</v>
      </c>
      <c r="D6" s="573"/>
      <c r="E6" s="572">
        <v>0.2</v>
      </c>
      <c r="F6" s="573"/>
      <c r="G6" s="572">
        <v>0.35</v>
      </c>
      <c r="H6" s="573"/>
      <c r="I6" s="572">
        <v>0.5</v>
      </c>
      <c r="J6" s="573"/>
      <c r="K6" s="572">
        <v>0.75</v>
      </c>
      <c r="L6" s="573"/>
      <c r="M6" s="572">
        <v>1</v>
      </c>
      <c r="N6" s="573"/>
      <c r="O6" s="572">
        <v>1.5</v>
      </c>
      <c r="P6" s="573"/>
      <c r="Q6" s="572">
        <v>2.5</v>
      </c>
      <c r="R6" s="573"/>
      <c r="S6" s="570" t="s">
        <v>290</v>
      </c>
    </row>
    <row r="7" spans="1:19">
      <c r="A7" s="168"/>
      <c r="B7" s="575"/>
      <c r="C7" s="362" t="s">
        <v>751</v>
      </c>
      <c r="D7" s="362" t="s">
        <v>752</v>
      </c>
      <c r="E7" s="362" t="s">
        <v>751</v>
      </c>
      <c r="F7" s="362" t="s">
        <v>752</v>
      </c>
      <c r="G7" s="362" t="s">
        <v>751</v>
      </c>
      <c r="H7" s="362" t="s">
        <v>752</v>
      </c>
      <c r="I7" s="362" t="s">
        <v>751</v>
      </c>
      <c r="J7" s="362" t="s">
        <v>752</v>
      </c>
      <c r="K7" s="362" t="s">
        <v>751</v>
      </c>
      <c r="L7" s="362" t="s">
        <v>752</v>
      </c>
      <c r="M7" s="362" t="s">
        <v>751</v>
      </c>
      <c r="N7" s="362" t="s">
        <v>752</v>
      </c>
      <c r="O7" s="362" t="s">
        <v>751</v>
      </c>
      <c r="P7" s="362" t="s">
        <v>752</v>
      </c>
      <c r="Q7" s="362" t="s">
        <v>751</v>
      </c>
      <c r="R7" s="362" t="s">
        <v>752</v>
      </c>
      <c r="S7" s="571"/>
    </row>
    <row r="8" spans="1:19" s="172" customFormat="1">
      <c r="A8" s="127">
        <v>1</v>
      </c>
      <c r="B8" s="190" t="s">
        <v>255</v>
      </c>
      <c r="C8" s="336">
        <v>18457134</v>
      </c>
      <c r="D8" s="336"/>
      <c r="E8" s="336"/>
      <c r="F8" s="355"/>
      <c r="G8" s="336"/>
      <c r="H8" s="336"/>
      <c r="I8" s="336"/>
      <c r="J8" s="336"/>
      <c r="K8" s="336"/>
      <c r="L8" s="336"/>
      <c r="M8" s="336">
        <v>43641684</v>
      </c>
      <c r="N8" s="336"/>
      <c r="O8" s="336"/>
      <c r="P8" s="336"/>
      <c r="Q8" s="336"/>
      <c r="R8" s="355"/>
      <c r="S8" s="368">
        <f>$C$6*SUM(C8:D8)+$E$6*SUM(E8:F8)+$G$6*SUM(G8:H8)+$I$6*SUM(I8:J8)+$K$6*SUM(K8:L8)+$M$6*SUM(M8:N8)+$O$6*SUM(O8:P8)+$Q$6*SUM(Q8:R8)</f>
        <v>43641684</v>
      </c>
    </row>
    <row r="9" spans="1:19" s="172" customFormat="1">
      <c r="A9" s="127">
        <v>2</v>
      </c>
      <c r="B9" s="190" t="s">
        <v>256</v>
      </c>
      <c r="C9" s="336"/>
      <c r="D9" s="336"/>
      <c r="E9" s="336"/>
      <c r="F9" s="336"/>
      <c r="G9" s="336"/>
      <c r="H9" s="336"/>
      <c r="I9" s="336"/>
      <c r="J9" s="336"/>
      <c r="K9" s="336"/>
      <c r="L9" s="336"/>
      <c r="M9" s="336"/>
      <c r="N9" s="336"/>
      <c r="O9" s="336"/>
      <c r="P9" s="336"/>
      <c r="Q9" s="336"/>
      <c r="R9" s="355"/>
      <c r="S9" s="368">
        <f t="shared" ref="S9:S21" si="0">$C$6*SUM(C9:D9)+$E$6*SUM(E9:F9)+$G$6*SUM(G9:H9)+$I$6*SUM(I9:J9)+$K$6*SUM(K9:L9)+$M$6*SUM(M9:N9)+$O$6*SUM(O9:P9)+$Q$6*SUM(Q9:R9)</f>
        <v>0</v>
      </c>
    </row>
    <row r="10" spans="1:19" s="172" customFormat="1">
      <c r="A10" s="127">
        <v>3</v>
      </c>
      <c r="B10" s="190" t="s">
        <v>257</v>
      </c>
      <c r="C10" s="336"/>
      <c r="D10" s="336"/>
      <c r="E10" s="336"/>
      <c r="F10" s="336"/>
      <c r="G10" s="336"/>
      <c r="H10" s="336"/>
      <c r="I10" s="336"/>
      <c r="J10" s="336"/>
      <c r="K10" s="336"/>
      <c r="L10" s="336"/>
      <c r="M10" s="336"/>
      <c r="N10" s="336"/>
      <c r="O10" s="336"/>
      <c r="P10" s="336"/>
      <c r="Q10" s="336"/>
      <c r="R10" s="355"/>
      <c r="S10" s="368">
        <f t="shared" si="0"/>
        <v>0</v>
      </c>
    </row>
    <row r="11" spans="1:19" s="172" customFormat="1">
      <c r="A11" s="127">
        <v>4</v>
      </c>
      <c r="B11" s="190" t="s">
        <v>258</v>
      </c>
      <c r="C11" s="336"/>
      <c r="D11" s="336"/>
      <c r="E11" s="336"/>
      <c r="F11" s="336"/>
      <c r="G11" s="336"/>
      <c r="H11" s="336"/>
      <c r="I11" s="336"/>
      <c r="J11" s="336"/>
      <c r="K11" s="336"/>
      <c r="L11" s="336"/>
      <c r="M11" s="336"/>
      <c r="N11" s="336"/>
      <c r="O11" s="336"/>
      <c r="P11" s="336"/>
      <c r="Q11" s="336"/>
      <c r="R11" s="355"/>
      <c r="S11" s="368">
        <f t="shared" si="0"/>
        <v>0</v>
      </c>
    </row>
    <row r="12" spans="1:19" s="172" customFormat="1">
      <c r="A12" s="127">
        <v>5</v>
      </c>
      <c r="B12" s="190" t="s">
        <v>259</v>
      </c>
      <c r="C12" s="336"/>
      <c r="D12" s="336"/>
      <c r="E12" s="336"/>
      <c r="F12" s="336"/>
      <c r="G12" s="336"/>
      <c r="H12" s="336"/>
      <c r="I12" s="336"/>
      <c r="J12" s="336"/>
      <c r="K12" s="336"/>
      <c r="L12" s="336"/>
      <c r="M12" s="336"/>
      <c r="N12" s="336"/>
      <c r="O12" s="336"/>
      <c r="P12" s="336"/>
      <c r="Q12" s="336"/>
      <c r="R12" s="355"/>
      <c r="S12" s="368">
        <f t="shared" si="0"/>
        <v>0</v>
      </c>
    </row>
    <row r="13" spans="1:19" s="172" customFormat="1">
      <c r="A13" s="127">
        <v>6</v>
      </c>
      <c r="B13" s="190" t="s">
        <v>260</v>
      </c>
      <c r="C13" s="336"/>
      <c r="D13" s="336"/>
      <c r="E13" s="336">
        <v>2398912</v>
      </c>
      <c r="F13" s="336"/>
      <c r="G13" s="336"/>
      <c r="H13" s="336"/>
      <c r="I13" s="336">
        <v>25353909</v>
      </c>
      <c r="J13" s="336"/>
      <c r="K13" s="336"/>
      <c r="L13" s="336"/>
      <c r="M13" s="336">
        <v>32363</v>
      </c>
      <c r="N13" s="336"/>
      <c r="O13" s="336"/>
      <c r="P13" s="336"/>
      <c r="Q13" s="336"/>
      <c r="R13" s="355"/>
      <c r="S13" s="368">
        <f t="shared" si="0"/>
        <v>13189099.9</v>
      </c>
    </row>
    <row r="14" spans="1:19" s="172" customFormat="1">
      <c r="A14" s="127">
        <v>7</v>
      </c>
      <c r="B14" s="190" t="s">
        <v>75</v>
      </c>
      <c r="C14" s="336"/>
      <c r="D14" s="336"/>
      <c r="E14" s="336"/>
      <c r="F14" s="336"/>
      <c r="G14" s="336"/>
      <c r="H14" s="336"/>
      <c r="I14" s="336"/>
      <c r="J14" s="336"/>
      <c r="K14" s="336"/>
      <c r="L14" s="336"/>
      <c r="M14" s="336">
        <v>276575342.42000002</v>
      </c>
      <c r="N14" s="336">
        <v>14215911.624</v>
      </c>
      <c r="O14" s="336"/>
      <c r="P14" s="336"/>
      <c r="Q14" s="336"/>
      <c r="R14" s="355"/>
      <c r="S14" s="368">
        <f t="shared" si="0"/>
        <v>290791254.04400003</v>
      </c>
    </row>
    <row r="15" spans="1:19" s="172" customFormat="1">
      <c r="A15" s="127">
        <v>8</v>
      </c>
      <c r="B15" s="190" t="s">
        <v>76</v>
      </c>
      <c r="C15" s="336"/>
      <c r="D15" s="336"/>
      <c r="E15" s="336"/>
      <c r="F15" s="336"/>
      <c r="G15" s="336"/>
      <c r="H15" s="336"/>
      <c r="I15" s="336" t="s">
        <v>5</v>
      </c>
      <c r="J15" s="336"/>
      <c r="K15" s="336"/>
      <c r="L15" s="336"/>
      <c r="M15" s="336"/>
      <c r="N15" s="336"/>
      <c r="O15" s="336"/>
      <c r="P15" s="336"/>
      <c r="Q15" s="336"/>
      <c r="R15" s="355"/>
      <c r="S15" s="368">
        <f t="shared" si="0"/>
        <v>0</v>
      </c>
    </row>
    <row r="16" spans="1:19" s="172" customFormat="1">
      <c r="A16" s="127">
        <v>9</v>
      </c>
      <c r="B16" s="190" t="s">
        <v>77</v>
      </c>
      <c r="C16" s="336"/>
      <c r="D16" s="336"/>
      <c r="E16" s="336"/>
      <c r="F16" s="336"/>
      <c r="G16" s="336"/>
      <c r="H16" s="336"/>
      <c r="I16" s="336"/>
      <c r="J16" s="336"/>
      <c r="K16" s="336"/>
      <c r="L16" s="336"/>
      <c r="M16" s="336"/>
      <c r="N16" s="336"/>
      <c r="O16" s="336"/>
      <c r="P16" s="336"/>
      <c r="Q16" s="336"/>
      <c r="R16" s="355"/>
      <c r="S16" s="368">
        <f t="shared" si="0"/>
        <v>0</v>
      </c>
    </row>
    <row r="17" spans="1:19" s="172" customFormat="1">
      <c r="A17" s="127">
        <v>10</v>
      </c>
      <c r="B17" s="190" t="s">
        <v>71</v>
      </c>
      <c r="C17" s="336"/>
      <c r="D17" s="336"/>
      <c r="E17" s="336"/>
      <c r="F17" s="336"/>
      <c r="G17" s="336"/>
      <c r="H17" s="336"/>
      <c r="I17" s="336"/>
      <c r="J17" s="336"/>
      <c r="K17" s="336"/>
      <c r="L17" s="336"/>
      <c r="M17" s="336">
        <v>20398063.23</v>
      </c>
      <c r="N17" s="336">
        <v>1562.5249999999999</v>
      </c>
      <c r="O17" s="336"/>
      <c r="P17" s="336"/>
      <c r="Q17" s="336"/>
      <c r="R17" s="355"/>
      <c r="S17" s="368">
        <f t="shared" si="0"/>
        <v>20399625.754999999</v>
      </c>
    </row>
    <row r="18" spans="1:19" s="172" customFormat="1">
      <c r="A18" s="127">
        <v>11</v>
      </c>
      <c r="B18" s="190" t="s">
        <v>72</v>
      </c>
      <c r="C18" s="336"/>
      <c r="D18" s="336"/>
      <c r="E18" s="336"/>
      <c r="F18" s="336"/>
      <c r="G18" s="336"/>
      <c r="H18" s="336"/>
      <c r="I18" s="336"/>
      <c r="J18" s="336"/>
      <c r="K18" s="336"/>
      <c r="L18" s="336"/>
      <c r="M18" s="336">
        <v>18056042.310000002</v>
      </c>
      <c r="N18" s="336">
        <v>126807.59299999999</v>
      </c>
      <c r="O18" s="336">
        <v>423524.41999999981</v>
      </c>
      <c r="P18" s="336"/>
      <c r="Q18" s="336"/>
      <c r="R18" s="355"/>
      <c r="S18" s="368">
        <f t="shared" si="0"/>
        <v>18818136.533</v>
      </c>
    </row>
    <row r="19" spans="1:19" s="172" customFormat="1">
      <c r="A19" s="127">
        <v>12</v>
      </c>
      <c r="B19" s="190" t="s">
        <v>73</v>
      </c>
      <c r="C19" s="336"/>
      <c r="D19" s="336"/>
      <c r="E19" s="336"/>
      <c r="F19" s="336"/>
      <c r="G19" s="336"/>
      <c r="H19" s="336"/>
      <c r="I19" s="336"/>
      <c r="J19" s="336"/>
      <c r="K19" s="336"/>
      <c r="L19" s="336"/>
      <c r="M19" s="336"/>
      <c r="N19" s="336"/>
      <c r="O19" s="336"/>
      <c r="P19" s="336"/>
      <c r="Q19" s="336"/>
      <c r="R19" s="355"/>
      <c r="S19" s="368">
        <f t="shared" si="0"/>
        <v>0</v>
      </c>
    </row>
    <row r="20" spans="1:19" s="172" customFormat="1">
      <c r="A20" s="127">
        <v>13</v>
      </c>
      <c r="B20" s="190" t="s">
        <v>74</v>
      </c>
      <c r="C20" s="336"/>
      <c r="D20" s="336"/>
      <c r="E20" s="336"/>
      <c r="F20" s="336"/>
      <c r="G20" s="336"/>
      <c r="H20" s="336"/>
      <c r="I20" s="336"/>
      <c r="J20" s="336"/>
      <c r="K20" s="336"/>
      <c r="L20" s="336"/>
      <c r="M20" s="336"/>
      <c r="N20" s="336"/>
      <c r="O20" s="336"/>
      <c r="P20" s="336"/>
      <c r="Q20" s="336"/>
      <c r="R20" s="355"/>
      <c r="S20" s="368">
        <f t="shared" si="0"/>
        <v>0</v>
      </c>
    </row>
    <row r="21" spans="1:19" s="172" customFormat="1">
      <c r="A21" s="127">
        <v>14</v>
      </c>
      <c r="B21" s="190" t="s">
        <v>288</v>
      </c>
      <c r="C21" s="336">
        <v>9349291</v>
      </c>
      <c r="D21" s="336"/>
      <c r="E21" s="336"/>
      <c r="F21" s="336"/>
      <c r="G21" s="336"/>
      <c r="H21" s="336"/>
      <c r="I21" s="336"/>
      <c r="J21" s="336"/>
      <c r="K21" s="336"/>
      <c r="L21" s="336"/>
      <c r="M21" s="336">
        <v>102180474.36999996</v>
      </c>
      <c r="N21" s="336">
        <v>423421.29300000035</v>
      </c>
      <c r="O21" s="336"/>
      <c r="P21" s="336"/>
      <c r="Q21" s="336"/>
      <c r="R21" s="355"/>
      <c r="S21" s="368">
        <f t="shared" si="0"/>
        <v>102603895.66299996</v>
      </c>
    </row>
    <row r="22" spans="1:19" ht="13.5" thickBot="1">
      <c r="A22" s="109"/>
      <c r="B22" s="174" t="s">
        <v>70</v>
      </c>
      <c r="C22" s="337">
        <f>SUM(C8:C21)</f>
        <v>27806425</v>
      </c>
      <c r="D22" s="337">
        <f t="shared" ref="D22:S22" si="1">SUM(D8:D21)</f>
        <v>0</v>
      </c>
      <c r="E22" s="337">
        <f t="shared" si="1"/>
        <v>2398912</v>
      </c>
      <c r="F22" s="337">
        <f t="shared" si="1"/>
        <v>0</v>
      </c>
      <c r="G22" s="337">
        <f t="shared" si="1"/>
        <v>0</v>
      </c>
      <c r="H22" s="337">
        <f t="shared" si="1"/>
        <v>0</v>
      </c>
      <c r="I22" s="337">
        <f t="shared" si="1"/>
        <v>25353909</v>
      </c>
      <c r="J22" s="337">
        <f t="shared" si="1"/>
        <v>0</v>
      </c>
      <c r="K22" s="337">
        <f t="shared" si="1"/>
        <v>0</v>
      </c>
      <c r="L22" s="337">
        <f t="shared" si="1"/>
        <v>0</v>
      </c>
      <c r="M22" s="337">
        <f t="shared" si="1"/>
        <v>460883969.32999998</v>
      </c>
      <c r="N22" s="337">
        <f t="shared" si="1"/>
        <v>14767703.035</v>
      </c>
      <c r="O22" s="337">
        <f t="shared" si="1"/>
        <v>423524.41999999981</v>
      </c>
      <c r="P22" s="337">
        <f t="shared" si="1"/>
        <v>0</v>
      </c>
      <c r="Q22" s="337">
        <f t="shared" si="1"/>
        <v>0</v>
      </c>
      <c r="R22" s="337">
        <f t="shared" si="1"/>
        <v>0</v>
      </c>
      <c r="S22" s="523">
        <f t="shared" si="1"/>
        <v>489443695.89499998</v>
      </c>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V28"/>
  <sheetViews>
    <sheetView workbookViewId="0">
      <pane xSplit="2" ySplit="6" topLeftCell="O7" activePane="bottomRight" state="frozen"/>
      <selection pane="topRight" activeCell="C1" sqref="C1"/>
      <selection pane="bottomLeft" activeCell="A6" sqref="A6"/>
      <selection pane="bottomRight" activeCell="U30" sqref="U30"/>
    </sheetView>
  </sheetViews>
  <sheetFormatPr defaultColWidth="9.140625" defaultRowHeight="12.75"/>
  <cols>
    <col min="1" max="1" width="10.5703125" style="2" bestFit="1" customWidth="1"/>
    <col min="2" max="2" width="74.5703125" style="2" customWidth="1"/>
    <col min="3" max="3" width="19" style="2" customWidth="1"/>
    <col min="4" max="4" width="19.5703125" style="2" customWidth="1"/>
    <col min="5" max="5" width="31.140625" style="2" customWidth="1"/>
    <col min="6" max="6" width="29.140625" style="2" customWidth="1"/>
    <col min="7" max="7" width="28.5703125" style="2" customWidth="1"/>
    <col min="8" max="8" width="26.42578125" style="2" customWidth="1"/>
    <col min="9" max="9" width="23.7109375" style="2" customWidth="1"/>
    <col min="10" max="10" width="21.5703125" style="2" customWidth="1"/>
    <col min="11" max="11" width="15.7109375" style="2" customWidth="1"/>
    <col min="12" max="12" width="13.28515625" style="2" customWidth="1"/>
    <col min="13" max="13" width="20.85546875" style="2" customWidth="1"/>
    <col min="14" max="14" width="19.28515625" style="2" customWidth="1"/>
    <col min="15" max="15" width="18.42578125" style="2" customWidth="1"/>
    <col min="16" max="16" width="19" style="2" customWidth="1"/>
    <col min="17" max="17" width="20.28515625" style="2" customWidth="1"/>
    <col min="18" max="18" width="18" style="2" customWidth="1"/>
    <col min="19" max="19" width="36" style="2" customWidth="1"/>
    <col min="20" max="20" width="19.42578125" style="2" customWidth="1"/>
    <col min="21" max="21" width="19.140625" style="2" customWidth="1"/>
    <col min="22" max="22" width="20" style="2" customWidth="1"/>
    <col min="23" max="16384" width="9.140625" style="13"/>
  </cols>
  <sheetData>
    <row r="1" spans="1:22">
      <c r="A1" s="2" t="s">
        <v>227</v>
      </c>
      <c r="B1" s="400" t="str">
        <f>Info!C2</f>
        <v>სს "ხალიკ ბანკი საქართველო"</v>
      </c>
    </row>
    <row r="2" spans="1:22">
      <c r="A2" s="2" t="s">
        <v>228</v>
      </c>
      <c r="B2" s="519">
        <f>'1. key ratios'!B2</f>
        <v>43738</v>
      </c>
    </row>
    <row r="4" spans="1:22" ht="27.75" thickBot="1">
      <c r="A4" s="2" t="s">
        <v>660</v>
      </c>
      <c r="B4" s="364" t="s">
        <v>767</v>
      </c>
      <c r="V4" s="217" t="s">
        <v>131</v>
      </c>
    </row>
    <row r="5" spans="1:22">
      <c r="A5" s="107"/>
      <c r="B5" s="108"/>
      <c r="C5" s="576" t="s">
        <v>237</v>
      </c>
      <c r="D5" s="577"/>
      <c r="E5" s="577"/>
      <c r="F5" s="577"/>
      <c r="G5" s="577"/>
      <c r="H5" s="577"/>
      <c r="I5" s="577"/>
      <c r="J5" s="577"/>
      <c r="K5" s="577"/>
      <c r="L5" s="578"/>
      <c r="M5" s="576" t="s">
        <v>238</v>
      </c>
      <c r="N5" s="577"/>
      <c r="O5" s="577"/>
      <c r="P5" s="577"/>
      <c r="Q5" s="577"/>
      <c r="R5" s="577"/>
      <c r="S5" s="578"/>
      <c r="T5" s="581" t="s">
        <v>765</v>
      </c>
      <c r="U5" s="581" t="s">
        <v>764</v>
      </c>
      <c r="V5" s="579" t="s">
        <v>239</v>
      </c>
    </row>
    <row r="6" spans="1:22" s="74" customFormat="1" ht="140.25">
      <c r="A6" s="125"/>
      <c r="B6" s="192"/>
      <c r="C6" s="105" t="s">
        <v>240</v>
      </c>
      <c r="D6" s="104" t="s">
        <v>241</v>
      </c>
      <c r="E6" s="101" t="s">
        <v>242</v>
      </c>
      <c r="F6" s="365" t="s">
        <v>759</v>
      </c>
      <c r="G6" s="104" t="s">
        <v>243</v>
      </c>
      <c r="H6" s="104" t="s">
        <v>244</v>
      </c>
      <c r="I6" s="104" t="s">
        <v>245</v>
      </c>
      <c r="J6" s="104" t="s">
        <v>287</v>
      </c>
      <c r="K6" s="104" t="s">
        <v>246</v>
      </c>
      <c r="L6" s="106" t="s">
        <v>247</v>
      </c>
      <c r="M6" s="105" t="s">
        <v>248</v>
      </c>
      <c r="N6" s="104" t="s">
        <v>249</v>
      </c>
      <c r="O6" s="104" t="s">
        <v>250</v>
      </c>
      <c r="P6" s="104" t="s">
        <v>251</v>
      </c>
      <c r="Q6" s="104" t="s">
        <v>252</v>
      </c>
      <c r="R6" s="104" t="s">
        <v>253</v>
      </c>
      <c r="S6" s="106" t="s">
        <v>254</v>
      </c>
      <c r="T6" s="582"/>
      <c r="U6" s="582"/>
      <c r="V6" s="580"/>
    </row>
    <row r="7" spans="1:22" s="172" customFormat="1">
      <c r="A7" s="173">
        <v>1</v>
      </c>
      <c r="B7" s="171" t="s">
        <v>255</v>
      </c>
      <c r="C7" s="338"/>
      <c r="D7" s="336"/>
      <c r="E7" s="336"/>
      <c r="F7" s="336"/>
      <c r="G7" s="336"/>
      <c r="H7" s="336"/>
      <c r="I7" s="336"/>
      <c r="J7" s="336"/>
      <c r="K7" s="336"/>
      <c r="L7" s="339"/>
      <c r="M7" s="338"/>
      <c r="N7" s="336"/>
      <c r="O7" s="336"/>
      <c r="P7" s="336"/>
      <c r="Q7" s="336"/>
      <c r="R7" s="336"/>
      <c r="S7" s="339"/>
      <c r="T7" s="359">
        <v>0</v>
      </c>
      <c r="U7" s="358"/>
      <c r="V7" s="340">
        <f>SUM(C7:S7)</f>
        <v>0</v>
      </c>
    </row>
    <row r="8" spans="1:22" s="172" customFormat="1">
      <c r="A8" s="173">
        <v>2</v>
      </c>
      <c r="B8" s="171" t="s">
        <v>256</v>
      </c>
      <c r="C8" s="338"/>
      <c r="D8" s="336"/>
      <c r="E8" s="336"/>
      <c r="F8" s="336"/>
      <c r="G8" s="336"/>
      <c r="H8" s="336"/>
      <c r="I8" s="336"/>
      <c r="J8" s="336"/>
      <c r="K8" s="336"/>
      <c r="L8" s="339"/>
      <c r="M8" s="338"/>
      <c r="N8" s="336"/>
      <c r="O8" s="336"/>
      <c r="P8" s="336"/>
      <c r="Q8" s="336"/>
      <c r="R8" s="336"/>
      <c r="S8" s="339"/>
      <c r="T8" s="358">
        <v>0</v>
      </c>
      <c r="U8" s="358"/>
      <c r="V8" s="340">
        <f t="shared" ref="V8:V20" si="0">SUM(C8:S8)</f>
        <v>0</v>
      </c>
    </row>
    <row r="9" spans="1:22" s="172" customFormat="1">
      <c r="A9" s="173">
        <v>3</v>
      </c>
      <c r="B9" s="171" t="s">
        <v>257</v>
      </c>
      <c r="C9" s="338"/>
      <c r="D9" s="336"/>
      <c r="E9" s="336"/>
      <c r="F9" s="336"/>
      <c r="G9" s="336"/>
      <c r="H9" s="336"/>
      <c r="I9" s="336"/>
      <c r="J9" s="336"/>
      <c r="K9" s="336"/>
      <c r="L9" s="339"/>
      <c r="M9" s="338"/>
      <c r="N9" s="336"/>
      <c r="O9" s="336"/>
      <c r="P9" s="336"/>
      <c r="Q9" s="336"/>
      <c r="R9" s="336"/>
      <c r="S9" s="339"/>
      <c r="T9" s="358">
        <v>0</v>
      </c>
      <c r="U9" s="358"/>
      <c r="V9" s="340">
        <f>SUM(C9:S9)</f>
        <v>0</v>
      </c>
    </row>
    <row r="10" spans="1:22" s="172" customFormat="1">
      <c r="A10" s="173">
        <v>4</v>
      </c>
      <c r="B10" s="171" t="s">
        <v>258</v>
      </c>
      <c r="C10" s="338"/>
      <c r="D10" s="336"/>
      <c r="E10" s="336"/>
      <c r="F10" s="336"/>
      <c r="G10" s="336"/>
      <c r="H10" s="336"/>
      <c r="I10" s="336"/>
      <c r="J10" s="336"/>
      <c r="K10" s="336"/>
      <c r="L10" s="339"/>
      <c r="M10" s="338"/>
      <c r="N10" s="336"/>
      <c r="O10" s="336"/>
      <c r="P10" s="336"/>
      <c r="Q10" s="336"/>
      <c r="R10" s="336"/>
      <c r="S10" s="339"/>
      <c r="T10" s="358">
        <v>0</v>
      </c>
      <c r="U10" s="358"/>
      <c r="V10" s="340">
        <f t="shared" si="0"/>
        <v>0</v>
      </c>
    </row>
    <row r="11" spans="1:22" s="172" customFormat="1">
      <c r="A11" s="173">
        <v>5</v>
      </c>
      <c r="B11" s="171" t="s">
        <v>259</v>
      </c>
      <c r="C11" s="338"/>
      <c r="D11" s="336"/>
      <c r="E11" s="336"/>
      <c r="F11" s="336"/>
      <c r="G11" s="336"/>
      <c r="H11" s="336"/>
      <c r="I11" s="336"/>
      <c r="J11" s="336"/>
      <c r="K11" s="336"/>
      <c r="L11" s="339"/>
      <c r="M11" s="338"/>
      <c r="N11" s="336"/>
      <c r="O11" s="336"/>
      <c r="P11" s="336"/>
      <c r="Q11" s="336"/>
      <c r="R11" s="336"/>
      <c r="S11" s="339"/>
      <c r="T11" s="358">
        <v>0</v>
      </c>
      <c r="U11" s="358"/>
      <c r="V11" s="340">
        <f t="shared" si="0"/>
        <v>0</v>
      </c>
    </row>
    <row r="12" spans="1:22" s="172" customFormat="1">
      <c r="A12" s="173">
        <v>6</v>
      </c>
      <c r="B12" s="171" t="s">
        <v>260</v>
      </c>
      <c r="C12" s="338"/>
      <c r="D12" s="336"/>
      <c r="E12" s="336"/>
      <c r="F12" s="336"/>
      <c r="G12" s="336"/>
      <c r="H12" s="336"/>
      <c r="I12" s="336"/>
      <c r="J12" s="336"/>
      <c r="K12" s="336"/>
      <c r="L12" s="339"/>
      <c r="M12" s="338"/>
      <c r="N12" s="336"/>
      <c r="O12" s="336"/>
      <c r="P12" s="336"/>
      <c r="Q12" s="336"/>
      <c r="R12" s="336"/>
      <c r="S12" s="339"/>
      <c r="T12" s="358">
        <v>0</v>
      </c>
      <c r="U12" s="358"/>
      <c r="V12" s="340">
        <f t="shared" si="0"/>
        <v>0</v>
      </c>
    </row>
    <row r="13" spans="1:22" s="172" customFormat="1">
      <c r="A13" s="173">
        <v>7</v>
      </c>
      <c r="B13" s="171" t="s">
        <v>75</v>
      </c>
      <c r="C13" s="338"/>
      <c r="D13" s="336">
        <v>1687413.6849999998</v>
      </c>
      <c r="E13" s="336"/>
      <c r="F13" s="336"/>
      <c r="G13" s="336"/>
      <c r="H13" s="336"/>
      <c r="I13" s="336"/>
      <c r="J13" s="336"/>
      <c r="K13" s="336"/>
      <c r="L13" s="339"/>
      <c r="M13" s="338"/>
      <c r="N13" s="336"/>
      <c r="O13" s="336"/>
      <c r="P13" s="336"/>
      <c r="Q13" s="336"/>
      <c r="R13" s="336"/>
      <c r="S13" s="339"/>
      <c r="T13" s="358">
        <v>1498029.3599999999</v>
      </c>
      <c r="U13" s="358">
        <v>189384.32499999998</v>
      </c>
      <c r="V13" s="340">
        <f t="shared" si="0"/>
        <v>1687413.6849999998</v>
      </c>
    </row>
    <row r="14" spans="1:22" s="172" customFormat="1">
      <c r="A14" s="173">
        <v>8</v>
      </c>
      <c r="B14" s="171" t="s">
        <v>76</v>
      </c>
      <c r="C14" s="338"/>
      <c r="D14" s="336"/>
      <c r="E14" s="336"/>
      <c r="F14" s="336"/>
      <c r="G14" s="336"/>
      <c r="H14" s="336"/>
      <c r="I14" s="336"/>
      <c r="J14" s="336"/>
      <c r="K14" s="336"/>
      <c r="L14" s="339"/>
      <c r="M14" s="338"/>
      <c r="N14" s="336"/>
      <c r="O14" s="336"/>
      <c r="P14" s="336"/>
      <c r="Q14" s="336"/>
      <c r="R14" s="336"/>
      <c r="S14" s="339"/>
      <c r="T14" s="358">
        <v>0</v>
      </c>
      <c r="U14" s="358"/>
      <c r="V14" s="340">
        <f t="shared" si="0"/>
        <v>0</v>
      </c>
    </row>
    <row r="15" spans="1:22" s="172" customFormat="1">
      <c r="A15" s="173">
        <v>9</v>
      </c>
      <c r="B15" s="171" t="s">
        <v>77</v>
      </c>
      <c r="C15" s="338"/>
      <c r="D15" s="336"/>
      <c r="E15" s="336"/>
      <c r="F15" s="336"/>
      <c r="G15" s="336"/>
      <c r="H15" s="336"/>
      <c r="I15" s="336"/>
      <c r="J15" s="336"/>
      <c r="K15" s="336"/>
      <c r="L15" s="339"/>
      <c r="M15" s="338"/>
      <c r="N15" s="336"/>
      <c r="O15" s="336"/>
      <c r="P15" s="336"/>
      <c r="Q15" s="336"/>
      <c r="R15" s="336"/>
      <c r="S15" s="339"/>
      <c r="T15" s="358">
        <v>0</v>
      </c>
      <c r="U15" s="358"/>
      <c r="V15" s="340">
        <f t="shared" si="0"/>
        <v>0</v>
      </c>
    </row>
    <row r="16" spans="1:22" s="172" customFormat="1">
      <c r="A16" s="173">
        <v>10</v>
      </c>
      <c r="B16" s="171" t="s">
        <v>71</v>
      </c>
      <c r="C16" s="338"/>
      <c r="D16" s="336"/>
      <c r="E16" s="336"/>
      <c r="F16" s="336"/>
      <c r="G16" s="336"/>
      <c r="H16" s="336"/>
      <c r="I16" s="336"/>
      <c r="J16" s="336"/>
      <c r="K16" s="336"/>
      <c r="L16" s="339"/>
      <c r="M16" s="338"/>
      <c r="N16" s="336"/>
      <c r="O16" s="336"/>
      <c r="P16" s="336"/>
      <c r="Q16" s="336"/>
      <c r="R16" s="336"/>
      <c r="S16" s="339"/>
      <c r="T16" s="358">
        <v>0</v>
      </c>
      <c r="U16" s="358"/>
      <c r="V16" s="340">
        <f t="shared" si="0"/>
        <v>0</v>
      </c>
    </row>
    <row r="17" spans="1:22" s="172" customFormat="1">
      <c r="A17" s="173">
        <v>11</v>
      </c>
      <c r="B17" s="171" t="s">
        <v>72</v>
      </c>
      <c r="C17" s="338"/>
      <c r="D17" s="336"/>
      <c r="E17" s="336"/>
      <c r="F17" s="336"/>
      <c r="G17" s="336"/>
      <c r="H17" s="336"/>
      <c r="I17" s="336"/>
      <c r="J17" s="336"/>
      <c r="K17" s="336"/>
      <c r="L17" s="339"/>
      <c r="M17" s="338"/>
      <c r="N17" s="336"/>
      <c r="O17" s="336"/>
      <c r="P17" s="336"/>
      <c r="Q17" s="336"/>
      <c r="R17" s="336"/>
      <c r="S17" s="339"/>
      <c r="T17" s="358">
        <v>0</v>
      </c>
      <c r="U17" s="358"/>
      <c r="V17" s="340">
        <f t="shared" si="0"/>
        <v>0</v>
      </c>
    </row>
    <row r="18" spans="1:22" s="172" customFormat="1">
      <c r="A18" s="173">
        <v>12</v>
      </c>
      <c r="B18" s="171" t="s">
        <v>73</v>
      </c>
      <c r="C18" s="338"/>
      <c r="D18" s="336"/>
      <c r="E18" s="336"/>
      <c r="F18" s="336"/>
      <c r="G18" s="336"/>
      <c r="H18" s="336"/>
      <c r="I18" s="336"/>
      <c r="J18" s="336"/>
      <c r="K18" s="336"/>
      <c r="L18" s="339"/>
      <c r="M18" s="338"/>
      <c r="N18" s="336"/>
      <c r="O18" s="336"/>
      <c r="P18" s="336"/>
      <c r="Q18" s="336"/>
      <c r="R18" s="336"/>
      <c r="S18" s="339"/>
      <c r="T18" s="358">
        <v>0</v>
      </c>
      <c r="U18" s="358"/>
      <c r="V18" s="340">
        <f t="shared" si="0"/>
        <v>0</v>
      </c>
    </row>
    <row r="19" spans="1:22" s="172" customFormat="1">
      <c r="A19" s="173">
        <v>13</v>
      </c>
      <c r="B19" s="171" t="s">
        <v>74</v>
      </c>
      <c r="C19" s="338"/>
      <c r="D19" s="336"/>
      <c r="E19" s="336"/>
      <c r="F19" s="336"/>
      <c r="G19" s="336"/>
      <c r="H19" s="336"/>
      <c r="I19" s="336"/>
      <c r="J19" s="336"/>
      <c r="K19" s="336"/>
      <c r="L19" s="339"/>
      <c r="M19" s="338"/>
      <c r="N19" s="336"/>
      <c r="O19" s="336"/>
      <c r="P19" s="336"/>
      <c r="Q19" s="336"/>
      <c r="R19" s="336"/>
      <c r="S19" s="339"/>
      <c r="T19" s="358">
        <v>0</v>
      </c>
      <c r="U19" s="358"/>
      <c r="V19" s="340">
        <f t="shared" si="0"/>
        <v>0</v>
      </c>
    </row>
    <row r="20" spans="1:22" s="172" customFormat="1">
      <c r="A20" s="173">
        <v>14</v>
      </c>
      <c r="B20" s="171" t="s">
        <v>288</v>
      </c>
      <c r="C20" s="338"/>
      <c r="D20" s="336">
        <v>1346596.1919999998</v>
      </c>
      <c r="E20" s="336"/>
      <c r="F20" s="336"/>
      <c r="G20" s="336"/>
      <c r="H20" s="336"/>
      <c r="I20" s="336"/>
      <c r="J20" s="336"/>
      <c r="K20" s="336"/>
      <c r="L20" s="339"/>
      <c r="M20" s="338"/>
      <c r="N20" s="336"/>
      <c r="O20" s="336"/>
      <c r="P20" s="336"/>
      <c r="Q20" s="336"/>
      <c r="R20" s="336"/>
      <c r="S20" s="339"/>
      <c r="T20" s="358">
        <v>1346596.1919999998</v>
      </c>
      <c r="U20" s="358"/>
      <c r="V20" s="340">
        <f t="shared" si="0"/>
        <v>1346596.1919999998</v>
      </c>
    </row>
    <row r="21" spans="1:22" ht="13.5" thickBot="1">
      <c r="A21" s="109"/>
      <c r="B21" s="110" t="s">
        <v>70</v>
      </c>
      <c r="C21" s="341">
        <f>SUM(C7:C20)</f>
        <v>0</v>
      </c>
      <c r="D21" s="337">
        <f t="shared" ref="D21:V21" si="1">SUM(D7:D20)</f>
        <v>3034009.8769999994</v>
      </c>
      <c r="E21" s="337">
        <f t="shared" si="1"/>
        <v>0</v>
      </c>
      <c r="F21" s="337">
        <f t="shared" si="1"/>
        <v>0</v>
      </c>
      <c r="G21" s="337">
        <f t="shared" si="1"/>
        <v>0</v>
      </c>
      <c r="H21" s="337">
        <f t="shared" si="1"/>
        <v>0</v>
      </c>
      <c r="I21" s="337">
        <f t="shared" si="1"/>
        <v>0</v>
      </c>
      <c r="J21" s="337">
        <f t="shared" si="1"/>
        <v>0</v>
      </c>
      <c r="K21" s="337">
        <f t="shared" si="1"/>
        <v>0</v>
      </c>
      <c r="L21" s="342">
        <f t="shared" si="1"/>
        <v>0</v>
      </c>
      <c r="M21" s="341">
        <f t="shared" si="1"/>
        <v>0</v>
      </c>
      <c r="N21" s="337">
        <f t="shared" si="1"/>
        <v>0</v>
      </c>
      <c r="O21" s="337">
        <f t="shared" si="1"/>
        <v>0</v>
      </c>
      <c r="P21" s="337">
        <f t="shared" si="1"/>
        <v>0</v>
      </c>
      <c r="Q21" s="337">
        <f t="shared" si="1"/>
        <v>0</v>
      </c>
      <c r="R21" s="337">
        <f t="shared" si="1"/>
        <v>0</v>
      </c>
      <c r="S21" s="342">
        <f t="shared" si="1"/>
        <v>0</v>
      </c>
      <c r="T21" s="342">
        <f>SUM(T7:T20)</f>
        <v>2844625.5519999997</v>
      </c>
      <c r="U21" s="342">
        <f t="shared" si="1"/>
        <v>189384.32499999998</v>
      </c>
      <c r="V21" s="343">
        <f t="shared" si="1"/>
        <v>3034009.8769999994</v>
      </c>
    </row>
    <row r="24" spans="1:22">
      <c r="A24" s="19"/>
      <c r="B24" s="19"/>
      <c r="C24" s="78"/>
      <c r="D24" s="78"/>
      <c r="E24" s="78"/>
    </row>
    <row r="25" spans="1:22">
      <c r="A25" s="102"/>
      <c r="B25" s="102"/>
      <c r="C25" s="19"/>
      <c r="D25" s="78"/>
      <c r="E25" s="78"/>
    </row>
    <row r="26" spans="1:22">
      <c r="A26" s="102"/>
      <c r="B26" s="103"/>
      <c r="C26" s="19"/>
      <c r="D26" s="78"/>
      <c r="E26" s="78"/>
    </row>
    <row r="27" spans="1:22">
      <c r="A27" s="102"/>
      <c r="B27" s="102"/>
      <c r="C27" s="19"/>
      <c r="D27" s="78"/>
      <c r="E27" s="78"/>
    </row>
    <row r="28" spans="1:22">
      <c r="A28" s="102"/>
      <c r="B28" s="103"/>
      <c r="C28" s="19"/>
      <c r="D28" s="78"/>
      <c r="E28" s="78"/>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28"/>
  <sheetViews>
    <sheetView zoomScaleNormal="100" workbookViewId="0">
      <pane xSplit="1" ySplit="7" topLeftCell="B8" activePane="bottomRight" state="frozen"/>
      <selection activeCell="L18" sqref="L18"/>
      <selection pane="topRight" activeCell="L18" sqref="L18"/>
      <selection pane="bottomLeft" activeCell="L18" sqref="L18"/>
      <selection pane="bottomRight" activeCell="I26" sqref="I26"/>
    </sheetView>
  </sheetViews>
  <sheetFormatPr defaultColWidth="9.140625" defaultRowHeight="12.75"/>
  <cols>
    <col min="1" max="1" width="10.5703125" style="2" bestFit="1" customWidth="1"/>
    <col min="2" max="2" width="101.85546875" style="2" customWidth="1"/>
    <col min="3" max="3" width="13.7109375" style="2" customWidth="1"/>
    <col min="4" max="4" width="14.85546875" style="2" bestFit="1" customWidth="1"/>
    <col min="5" max="5" width="17.7109375" style="2" customWidth="1"/>
    <col min="6" max="6" width="15.85546875" style="2" customWidth="1"/>
    <col min="7" max="7" width="17.42578125" style="2" customWidth="1"/>
    <col min="8" max="8" width="15.28515625" style="2" customWidth="1"/>
    <col min="9" max="16384" width="9.140625" style="13"/>
  </cols>
  <sheetData>
    <row r="1" spans="1:9">
      <c r="A1" s="2" t="s">
        <v>227</v>
      </c>
      <c r="B1" s="400" t="str">
        <f>Info!C2</f>
        <v>სს "ხალიკ ბანკი საქართველო"</v>
      </c>
    </row>
    <row r="2" spans="1:9">
      <c r="A2" s="2" t="s">
        <v>228</v>
      </c>
      <c r="B2" s="519">
        <f>'1. key ratios'!B2</f>
        <v>43738</v>
      </c>
    </row>
    <row r="4" spans="1:9" ht="13.5" thickBot="1">
      <c r="A4" s="2" t="s">
        <v>661</v>
      </c>
      <c r="B4" s="361" t="s">
        <v>768</v>
      </c>
    </row>
    <row r="5" spans="1:9">
      <c r="A5" s="107"/>
      <c r="B5" s="169"/>
      <c r="C5" s="175" t="s">
        <v>0</v>
      </c>
      <c r="D5" s="175" t="s">
        <v>1</v>
      </c>
      <c r="E5" s="175" t="s">
        <v>2</v>
      </c>
      <c r="F5" s="175" t="s">
        <v>3</v>
      </c>
      <c r="G5" s="356" t="s">
        <v>4</v>
      </c>
      <c r="H5" s="176" t="s">
        <v>6</v>
      </c>
      <c r="I5" s="25"/>
    </row>
    <row r="6" spans="1:9" ht="15" customHeight="1">
      <c r="A6" s="168"/>
      <c r="B6" s="23"/>
      <c r="C6" s="583" t="s">
        <v>760</v>
      </c>
      <c r="D6" s="587" t="s">
        <v>781</v>
      </c>
      <c r="E6" s="588"/>
      <c r="F6" s="583" t="s">
        <v>787</v>
      </c>
      <c r="G6" s="583" t="s">
        <v>788</v>
      </c>
      <c r="H6" s="585" t="s">
        <v>762</v>
      </c>
      <c r="I6" s="25"/>
    </row>
    <row r="7" spans="1:9" ht="76.5">
      <c r="A7" s="168"/>
      <c r="B7" s="23"/>
      <c r="C7" s="584"/>
      <c r="D7" s="360" t="s">
        <v>763</v>
      </c>
      <c r="E7" s="360" t="s">
        <v>761</v>
      </c>
      <c r="F7" s="584"/>
      <c r="G7" s="584"/>
      <c r="H7" s="586"/>
      <c r="I7" s="25"/>
    </row>
    <row r="8" spans="1:9">
      <c r="A8" s="98">
        <v>1</v>
      </c>
      <c r="B8" s="80" t="s">
        <v>255</v>
      </c>
      <c r="C8" s="344">
        <v>62098818</v>
      </c>
      <c r="D8" s="345"/>
      <c r="E8" s="344"/>
      <c r="F8" s="344">
        <v>43641684</v>
      </c>
      <c r="G8" s="357">
        <v>43641684</v>
      </c>
      <c r="H8" s="366">
        <f>G8/(C8+E8)</f>
        <v>0.70277801422886987</v>
      </c>
    </row>
    <row r="9" spans="1:9" ht="15" customHeight="1">
      <c r="A9" s="98">
        <v>2</v>
      </c>
      <c r="B9" s="80" t="s">
        <v>256</v>
      </c>
      <c r="C9" s="344">
        <v>0</v>
      </c>
      <c r="D9" s="345">
        <v>0</v>
      </c>
      <c r="E9" s="344">
        <v>0</v>
      </c>
      <c r="F9" s="344">
        <v>0</v>
      </c>
      <c r="G9" s="357">
        <v>0</v>
      </c>
      <c r="H9" s="366"/>
    </row>
    <row r="10" spans="1:9">
      <c r="A10" s="98">
        <v>3</v>
      </c>
      <c r="B10" s="80" t="s">
        <v>257</v>
      </c>
      <c r="C10" s="344"/>
      <c r="D10" s="345"/>
      <c r="E10" s="344"/>
      <c r="F10" s="344">
        <v>0</v>
      </c>
      <c r="G10" s="357"/>
      <c r="H10" s="366"/>
    </row>
    <row r="11" spans="1:9">
      <c r="A11" s="98">
        <v>4</v>
      </c>
      <c r="B11" s="80" t="s">
        <v>258</v>
      </c>
      <c r="C11" s="344"/>
      <c r="D11" s="345"/>
      <c r="E11" s="344"/>
      <c r="F11" s="344">
        <v>0</v>
      </c>
      <c r="G11" s="357"/>
      <c r="H11" s="366"/>
    </row>
    <row r="12" spans="1:9">
      <c r="A12" s="98">
        <v>5</v>
      </c>
      <c r="B12" s="80" t="s">
        <v>259</v>
      </c>
      <c r="C12" s="344"/>
      <c r="D12" s="345"/>
      <c r="E12" s="344"/>
      <c r="F12" s="344">
        <v>0</v>
      </c>
      <c r="G12" s="357"/>
      <c r="H12" s="366"/>
    </row>
    <row r="13" spans="1:9">
      <c r="A13" s="98">
        <v>6</v>
      </c>
      <c r="B13" s="80" t="s">
        <v>260</v>
      </c>
      <c r="C13" s="344">
        <v>27785184</v>
      </c>
      <c r="D13" s="345"/>
      <c r="E13" s="344"/>
      <c r="F13" s="344">
        <v>13189099.9</v>
      </c>
      <c r="G13" s="357">
        <v>13189099.9</v>
      </c>
      <c r="H13" s="366">
        <f t="shared" ref="H13:H21" si="0">G13/(C13+E13)</f>
        <v>0.47468103504371251</v>
      </c>
    </row>
    <row r="14" spans="1:9">
      <c r="A14" s="98">
        <v>7</v>
      </c>
      <c r="B14" s="80" t="s">
        <v>75</v>
      </c>
      <c r="C14" s="344">
        <v>276575342.42000002</v>
      </c>
      <c r="D14" s="345">
        <v>29468986.259999998</v>
      </c>
      <c r="E14" s="344">
        <v>14215911.624</v>
      </c>
      <c r="F14" s="345">
        <v>290791254.04400003</v>
      </c>
      <c r="G14" s="416">
        <v>289103840.35900003</v>
      </c>
      <c r="H14" s="366">
        <f>G14/(C14+E14)</f>
        <v>0.99419716493693211</v>
      </c>
    </row>
    <row r="15" spans="1:9">
      <c r="A15" s="98">
        <v>8</v>
      </c>
      <c r="B15" s="80" t="s">
        <v>76</v>
      </c>
      <c r="C15" s="344"/>
      <c r="D15" s="345"/>
      <c r="E15" s="344"/>
      <c r="F15" s="345">
        <v>0</v>
      </c>
      <c r="G15" s="416"/>
      <c r="H15" s="366"/>
    </row>
    <row r="16" spans="1:9">
      <c r="A16" s="98">
        <v>9</v>
      </c>
      <c r="B16" s="80" t="s">
        <v>77</v>
      </c>
      <c r="C16" s="344"/>
      <c r="D16" s="345"/>
      <c r="E16" s="344"/>
      <c r="F16" s="345">
        <v>0</v>
      </c>
      <c r="G16" s="416"/>
      <c r="H16" s="366"/>
    </row>
    <row r="17" spans="1:8">
      <c r="A17" s="98">
        <v>10</v>
      </c>
      <c r="B17" s="80" t="s">
        <v>71</v>
      </c>
      <c r="C17" s="344">
        <v>20398063.23</v>
      </c>
      <c r="D17" s="345">
        <v>4025.0499999999997</v>
      </c>
      <c r="E17" s="344">
        <v>1562.5249999999999</v>
      </c>
      <c r="F17" s="345">
        <v>20399625.754999999</v>
      </c>
      <c r="G17" s="416">
        <v>20399625.754999999</v>
      </c>
      <c r="H17" s="366">
        <f t="shared" si="0"/>
        <v>1</v>
      </c>
    </row>
    <row r="18" spans="1:8">
      <c r="A18" s="98">
        <v>11</v>
      </c>
      <c r="B18" s="80" t="s">
        <v>72</v>
      </c>
      <c r="C18" s="344">
        <v>18479566.73</v>
      </c>
      <c r="D18" s="345">
        <v>152665.49</v>
      </c>
      <c r="E18" s="344">
        <v>126807.59299999999</v>
      </c>
      <c r="F18" s="345">
        <v>18818136.533</v>
      </c>
      <c r="G18" s="416">
        <v>18818136.533</v>
      </c>
      <c r="H18" s="366">
        <f t="shared" si="0"/>
        <v>1.0113811646656079</v>
      </c>
    </row>
    <row r="19" spans="1:8">
      <c r="A19" s="98">
        <v>12</v>
      </c>
      <c r="B19" s="80" t="s">
        <v>73</v>
      </c>
      <c r="C19" s="344"/>
      <c r="D19" s="345"/>
      <c r="E19" s="344"/>
      <c r="F19" s="345">
        <v>0</v>
      </c>
      <c r="G19" s="416"/>
      <c r="H19" s="366"/>
    </row>
    <row r="20" spans="1:8">
      <c r="A20" s="98">
        <v>13</v>
      </c>
      <c r="B20" s="80" t="s">
        <v>74</v>
      </c>
      <c r="C20" s="344"/>
      <c r="D20" s="345"/>
      <c r="E20" s="344"/>
      <c r="F20" s="345">
        <v>0</v>
      </c>
      <c r="G20" s="416"/>
      <c r="H20" s="366"/>
    </row>
    <row r="21" spans="1:8">
      <c r="A21" s="98">
        <v>14</v>
      </c>
      <c r="B21" s="80" t="s">
        <v>288</v>
      </c>
      <c r="C21" s="344">
        <v>111529765.36999996</v>
      </c>
      <c r="D21" s="345">
        <v>866666.67000000074</v>
      </c>
      <c r="E21" s="344">
        <v>423421.29300000035</v>
      </c>
      <c r="F21" s="345">
        <v>102603895.66299996</v>
      </c>
      <c r="G21" s="416">
        <v>101257299.47099996</v>
      </c>
      <c r="H21" s="366">
        <f t="shared" si="0"/>
        <v>0.90446107421491606</v>
      </c>
    </row>
    <row r="22" spans="1:8" ht="13.5" thickBot="1">
      <c r="A22" s="170"/>
      <c r="B22" s="177" t="s">
        <v>70</v>
      </c>
      <c r="C22" s="337">
        <f>SUM(C8:C21)</f>
        <v>516866739.75</v>
      </c>
      <c r="D22" s="337">
        <f>SUM(D8:D21)</f>
        <v>30492343.469999999</v>
      </c>
      <c r="E22" s="337">
        <f>SUM(E8:E21)</f>
        <v>14767703.035</v>
      </c>
      <c r="F22" s="337">
        <f>SUM(F8:F21)</f>
        <v>489443695.89499998</v>
      </c>
      <c r="G22" s="337">
        <f>SUM(G8:G21)</f>
        <v>486409686.01799995</v>
      </c>
      <c r="H22" s="367">
        <f>G22/(C22+E22)</f>
        <v>0.91493260570160317</v>
      </c>
    </row>
    <row r="28" spans="1:8" ht="10.5" customHeight="1"/>
  </sheetData>
  <mergeCells count="5">
    <mergeCell ref="C6:C7"/>
    <mergeCell ref="F6:F7"/>
    <mergeCell ref="G6:G7"/>
    <mergeCell ref="H6:H7"/>
    <mergeCell ref="D6:E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K28"/>
  <sheetViews>
    <sheetView zoomScale="90" zoomScaleNormal="90" workbookViewId="0">
      <pane xSplit="2" ySplit="6" topLeftCell="C7" activePane="bottomRight" state="frozen"/>
      <selection pane="topRight" activeCell="C1" sqref="C1"/>
      <selection pane="bottomLeft" activeCell="A6" sqref="A6"/>
      <selection pane="bottomRight" activeCell="K43" sqref="K43"/>
    </sheetView>
  </sheetViews>
  <sheetFormatPr defaultColWidth="9.140625" defaultRowHeight="12.75"/>
  <cols>
    <col min="1" max="1" width="10.5703125" style="400" bestFit="1" customWidth="1"/>
    <col min="2" max="2" width="104.140625" style="400" customWidth="1"/>
    <col min="3" max="11" width="12.7109375" style="400" customWidth="1"/>
    <col min="12" max="16384" width="9.140625" style="400"/>
  </cols>
  <sheetData>
    <row r="1" spans="1:11">
      <c r="A1" s="400" t="s">
        <v>227</v>
      </c>
      <c r="B1" s="400" t="str">
        <f>Info!C2</f>
        <v>სს "ხალიკ ბანკი საქართველო"</v>
      </c>
    </row>
    <row r="2" spans="1:11">
      <c r="A2" s="400" t="s">
        <v>228</v>
      </c>
      <c r="B2" s="519">
        <f>'1. key ratios'!B2</f>
        <v>43738</v>
      </c>
      <c r="C2" s="401"/>
      <c r="D2" s="401"/>
    </row>
    <row r="3" spans="1:11">
      <c r="B3" s="401"/>
      <c r="C3" s="401"/>
      <c r="D3" s="401"/>
    </row>
    <row r="4" spans="1:11" ht="13.5" thickBot="1">
      <c r="A4" s="400" t="s">
        <v>830</v>
      </c>
      <c r="B4" s="361" t="s">
        <v>829</v>
      </c>
      <c r="C4" s="401"/>
      <c r="D4" s="401"/>
    </row>
    <row r="5" spans="1:11" ht="30" customHeight="1">
      <c r="A5" s="592"/>
      <c r="B5" s="593"/>
      <c r="C5" s="590" t="s">
        <v>865</v>
      </c>
      <c r="D5" s="590"/>
      <c r="E5" s="590"/>
      <c r="F5" s="590" t="s">
        <v>866</v>
      </c>
      <c r="G5" s="590"/>
      <c r="H5" s="590"/>
      <c r="I5" s="590" t="s">
        <v>867</v>
      </c>
      <c r="J5" s="590"/>
      <c r="K5" s="591"/>
    </row>
    <row r="6" spans="1:11">
      <c r="A6" s="398"/>
      <c r="B6" s="399"/>
      <c r="C6" s="402" t="s">
        <v>29</v>
      </c>
      <c r="D6" s="402" t="s">
        <v>134</v>
      </c>
      <c r="E6" s="402" t="s">
        <v>70</v>
      </c>
      <c r="F6" s="402" t="s">
        <v>29</v>
      </c>
      <c r="G6" s="402" t="s">
        <v>134</v>
      </c>
      <c r="H6" s="402" t="s">
        <v>70</v>
      </c>
      <c r="I6" s="402" t="s">
        <v>29</v>
      </c>
      <c r="J6" s="402" t="s">
        <v>134</v>
      </c>
      <c r="K6" s="407" t="s">
        <v>70</v>
      </c>
    </row>
    <row r="7" spans="1:11">
      <c r="A7" s="408" t="s">
        <v>800</v>
      </c>
      <c r="B7" s="397"/>
      <c r="C7" s="397"/>
      <c r="D7" s="397"/>
      <c r="E7" s="397"/>
      <c r="F7" s="397"/>
      <c r="G7" s="397"/>
      <c r="H7" s="397"/>
      <c r="I7" s="397"/>
      <c r="J7" s="397"/>
      <c r="K7" s="409"/>
    </row>
    <row r="8" spans="1:11">
      <c r="A8" s="396">
        <v>1</v>
      </c>
      <c r="B8" s="381" t="s">
        <v>800</v>
      </c>
      <c r="C8" s="377"/>
      <c r="D8" s="377"/>
      <c r="E8" s="377"/>
      <c r="F8" s="524">
        <v>50620056.790151522</v>
      </c>
      <c r="G8" s="524">
        <v>42629246.561553024</v>
      </c>
      <c r="H8" s="524">
        <v>93249303.351704538</v>
      </c>
      <c r="I8" s="524">
        <v>25139465.830454547</v>
      </c>
      <c r="J8" s="524">
        <v>34163300.172310598</v>
      </c>
      <c r="K8" s="525">
        <v>59302766.002765141</v>
      </c>
    </row>
    <row r="9" spans="1:11">
      <c r="A9" s="408" t="s">
        <v>801</v>
      </c>
      <c r="B9" s="397"/>
      <c r="C9" s="397"/>
      <c r="D9" s="397"/>
      <c r="E9" s="397"/>
      <c r="F9" s="397"/>
      <c r="G9" s="397"/>
      <c r="H9" s="397"/>
      <c r="I9" s="397"/>
      <c r="J9" s="397"/>
      <c r="K9" s="409"/>
    </row>
    <row r="10" spans="1:11">
      <c r="A10" s="410">
        <v>2</v>
      </c>
      <c r="B10" s="382" t="s">
        <v>802</v>
      </c>
      <c r="C10" s="526">
        <v>4839123.2069696411</v>
      </c>
      <c r="D10" s="527">
        <v>25566612.437121153</v>
      </c>
      <c r="E10" s="527">
        <v>30405735.644090831</v>
      </c>
      <c r="F10" s="527">
        <v>22211697.433318194</v>
      </c>
      <c r="G10" s="527">
        <v>17618750.774583351</v>
      </c>
      <c r="H10" s="527">
        <v>39830448.207901545</v>
      </c>
      <c r="I10" s="527">
        <v>264043.49134090776</v>
      </c>
      <c r="J10" s="527">
        <v>1708864.2556060601</v>
      </c>
      <c r="K10" s="528">
        <v>1972907.7469469686</v>
      </c>
    </row>
    <row r="11" spans="1:11">
      <c r="A11" s="410">
        <v>3</v>
      </c>
      <c r="B11" s="382" t="s">
        <v>803</v>
      </c>
      <c r="C11" s="526">
        <v>39616359.507878795</v>
      </c>
      <c r="D11" s="527">
        <v>314795951.24484849</v>
      </c>
      <c r="E11" s="527">
        <v>354412310.75272733</v>
      </c>
      <c r="F11" s="527">
        <v>995941.53988029913</v>
      </c>
      <c r="G11" s="527">
        <v>7310082.5067030322</v>
      </c>
      <c r="H11" s="527">
        <v>8306024.0465833312</v>
      </c>
      <c r="I11" s="527">
        <v>14963697.734583333</v>
      </c>
      <c r="J11" s="527">
        <v>15678459.268189412</v>
      </c>
      <c r="K11" s="528">
        <v>30642157.002772748</v>
      </c>
    </row>
    <row r="12" spans="1:11">
      <c r="A12" s="410">
        <v>4</v>
      </c>
      <c r="B12" s="382" t="s">
        <v>804</v>
      </c>
      <c r="C12" s="526"/>
      <c r="D12" s="527"/>
      <c r="E12" s="527">
        <v>0</v>
      </c>
      <c r="F12" s="527"/>
      <c r="G12" s="527"/>
      <c r="H12" s="527">
        <v>0</v>
      </c>
      <c r="I12" s="527"/>
      <c r="J12" s="527"/>
      <c r="K12" s="528">
        <v>0</v>
      </c>
    </row>
    <row r="13" spans="1:11">
      <c r="A13" s="410">
        <v>5</v>
      </c>
      <c r="B13" s="382" t="s">
        <v>805</v>
      </c>
      <c r="C13" s="526">
        <v>11428266.316060603</v>
      </c>
      <c r="D13" s="527">
        <v>19710139.096212115</v>
      </c>
      <c r="E13" s="527">
        <v>31138405.412272725</v>
      </c>
      <c r="F13" s="527">
        <v>2384367.4408696964</v>
      </c>
      <c r="G13" s="527">
        <v>7780699.8410303034</v>
      </c>
      <c r="H13" s="527">
        <v>10165067.2819</v>
      </c>
      <c r="I13" s="527">
        <v>768333.19558333326</v>
      </c>
      <c r="J13" s="527">
        <v>1865329.6284318187</v>
      </c>
      <c r="K13" s="528">
        <v>2633662.8240151517</v>
      </c>
    </row>
    <row r="14" spans="1:11">
      <c r="A14" s="410">
        <v>6</v>
      </c>
      <c r="B14" s="382" t="s">
        <v>820</v>
      </c>
      <c r="C14" s="526"/>
      <c r="D14" s="527"/>
      <c r="E14" s="527">
        <v>0</v>
      </c>
      <c r="F14" s="527"/>
      <c r="G14" s="527"/>
      <c r="H14" s="527"/>
      <c r="I14" s="527"/>
      <c r="J14" s="527"/>
      <c r="K14" s="528">
        <v>0</v>
      </c>
    </row>
    <row r="15" spans="1:11">
      <c r="A15" s="410">
        <v>7</v>
      </c>
      <c r="B15" s="382" t="s">
        <v>807</v>
      </c>
      <c r="C15" s="526">
        <v>1818856.2151515149</v>
      </c>
      <c r="D15" s="527">
        <v>8363047.5980303036</v>
      </c>
      <c r="E15" s="527">
        <v>10181903.813181819</v>
      </c>
      <c r="F15" s="527">
        <v>468171.93833333335</v>
      </c>
      <c r="G15" s="527">
        <v>2149284.8806060608</v>
      </c>
      <c r="H15" s="527">
        <v>2617456.8189393943</v>
      </c>
      <c r="I15" s="527">
        <v>468171.93833333335</v>
      </c>
      <c r="J15" s="527">
        <v>2149284.8806060608</v>
      </c>
      <c r="K15" s="528">
        <v>2617456.8189393943</v>
      </c>
    </row>
    <row r="16" spans="1:11">
      <c r="A16" s="410">
        <v>8</v>
      </c>
      <c r="B16" s="383" t="s">
        <v>808</v>
      </c>
      <c r="C16" s="526">
        <v>57702605.24606058</v>
      </c>
      <c r="D16" s="527">
        <v>368435750.37621212</v>
      </c>
      <c r="E16" s="527">
        <v>426138355.62227261</v>
      </c>
      <c r="F16" s="527">
        <v>26060178.352401521</v>
      </c>
      <c r="G16" s="527">
        <v>34858818.002922744</v>
      </c>
      <c r="H16" s="527">
        <v>60918996.355324268</v>
      </c>
      <c r="I16" s="527">
        <v>16464246.359840907</v>
      </c>
      <c r="J16" s="527">
        <v>21401938.032833353</v>
      </c>
      <c r="K16" s="528">
        <v>37866184.39267426</v>
      </c>
    </row>
    <row r="17" spans="1:11">
      <c r="A17" s="408" t="s">
        <v>809</v>
      </c>
      <c r="B17" s="397"/>
      <c r="C17" s="397"/>
      <c r="D17" s="397"/>
      <c r="E17" s="397"/>
      <c r="F17" s="397"/>
      <c r="G17" s="397"/>
      <c r="H17" s="397"/>
      <c r="I17" s="397"/>
      <c r="J17" s="397"/>
      <c r="K17" s="409"/>
    </row>
    <row r="18" spans="1:11">
      <c r="A18" s="410">
        <v>9</v>
      </c>
      <c r="B18" s="382" t="s">
        <v>810</v>
      </c>
      <c r="C18" s="526"/>
      <c r="D18" s="527"/>
      <c r="E18" s="527">
        <v>0</v>
      </c>
      <c r="F18" s="527"/>
      <c r="G18" s="527"/>
      <c r="H18" s="527">
        <v>0</v>
      </c>
      <c r="I18" s="527"/>
      <c r="J18" s="527"/>
      <c r="K18" s="528">
        <v>0</v>
      </c>
    </row>
    <row r="19" spans="1:11">
      <c r="A19" s="410">
        <v>10</v>
      </c>
      <c r="B19" s="382" t="s">
        <v>811</v>
      </c>
      <c r="C19" s="526">
        <v>113852511.65545452</v>
      </c>
      <c r="D19" s="527">
        <v>251091445.35681823</v>
      </c>
      <c r="E19" s="527">
        <v>364943957.01227278</v>
      </c>
      <c r="F19" s="527">
        <v>2435513.8173484853</v>
      </c>
      <c r="G19" s="527">
        <v>3964533.0958333332</v>
      </c>
      <c r="H19" s="527">
        <v>6400046.913181819</v>
      </c>
      <c r="I19" s="527">
        <v>27916104.777045455</v>
      </c>
      <c r="J19" s="527">
        <v>13354275.171439392</v>
      </c>
      <c r="K19" s="528">
        <v>41270379.948484845</v>
      </c>
    </row>
    <row r="20" spans="1:11">
      <c r="A20" s="410">
        <v>11</v>
      </c>
      <c r="B20" s="382" t="s">
        <v>812</v>
      </c>
      <c r="C20" s="526">
        <v>1768069.5024242429</v>
      </c>
      <c r="D20" s="527">
        <v>4042422.3857575743</v>
      </c>
      <c r="E20" s="527">
        <v>5810491.8881818177</v>
      </c>
      <c r="F20" s="527">
        <v>0</v>
      </c>
      <c r="G20" s="527">
        <v>0</v>
      </c>
      <c r="H20" s="527">
        <v>0</v>
      </c>
      <c r="I20" s="527">
        <v>0</v>
      </c>
      <c r="J20" s="527">
        <v>0</v>
      </c>
      <c r="K20" s="528">
        <v>0</v>
      </c>
    </row>
    <row r="21" spans="1:11" ht="13.5" thickBot="1">
      <c r="A21" s="238">
        <v>12</v>
      </c>
      <c r="B21" s="411" t="s">
        <v>813</v>
      </c>
      <c r="C21" s="529">
        <v>115620581.1578788</v>
      </c>
      <c r="D21" s="530">
        <v>255133867.74257576</v>
      </c>
      <c r="E21" s="529">
        <v>370754448.90045458</v>
      </c>
      <c r="F21" s="530">
        <v>2435513.8173484853</v>
      </c>
      <c r="G21" s="530">
        <v>3964533.0958333332</v>
      </c>
      <c r="H21" s="530">
        <v>6400046.913181819</v>
      </c>
      <c r="I21" s="530">
        <v>27916104.777045455</v>
      </c>
      <c r="J21" s="530">
        <v>13354275.171439392</v>
      </c>
      <c r="K21" s="531">
        <v>41270379.948484845</v>
      </c>
    </row>
    <row r="22" spans="1:11" ht="38.25" customHeight="1" thickBot="1">
      <c r="A22" s="394"/>
      <c r="B22" s="395"/>
      <c r="C22" s="395"/>
      <c r="D22" s="395"/>
      <c r="E22" s="395"/>
      <c r="F22" s="589" t="s">
        <v>814</v>
      </c>
      <c r="G22" s="590"/>
      <c r="H22" s="590"/>
      <c r="I22" s="589" t="s">
        <v>815</v>
      </c>
      <c r="J22" s="590"/>
      <c r="K22" s="591"/>
    </row>
    <row r="23" spans="1:11">
      <c r="A23" s="387">
        <v>13</v>
      </c>
      <c r="B23" s="384" t="s">
        <v>800</v>
      </c>
      <c r="C23" s="393"/>
      <c r="D23" s="393"/>
      <c r="E23" s="393"/>
      <c r="F23" s="532">
        <v>50620056.790151522</v>
      </c>
      <c r="G23" s="532">
        <v>42629246.561553024</v>
      </c>
      <c r="H23" s="532">
        <v>93249303.351704538</v>
      </c>
      <c r="I23" s="532">
        <v>25139465.830454547</v>
      </c>
      <c r="J23" s="532">
        <v>34163300.172310598</v>
      </c>
      <c r="K23" s="533">
        <v>59302766.002765141</v>
      </c>
    </row>
    <row r="24" spans="1:11" ht="13.5" thickBot="1">
      <c r="A24" s="388">
        <v>14</v>
      </c>
      <c r="B24" s="385" t="s">
        <v>816</v>
      </c>
      <c r="C24" s="412"/>
      <c r="D24" s="391"/>
      <c r="E24" s="392"/>
      <c r="F24" s="534">
        <v>23624664.535053037</v>
      </c>
      <c r="G24" s="534">
        <v>30894284.907089412</v>
      </c>
      <c r="H24" s="534">
        <v>54518949.442142449</v>
      </c>
      <c r="I24" s="534">
        <v>4116061.5899602268</v>
      </c>
      <c r="J24" s="534">
        <v>8047662.8613939602</v>
      </c>
      <c r="K24" s="535">
        <v>9466546.098168565</v>
      </c>
    </row>
    <row r="25" spans="1:11" ht="13.5" thickBot="1">
      <c r="A25" s="389">
        <v>15</v>
      </c>
      <c r="B25" s="386" t="s">
        <v>817</v>
      </c>
      <c r="C25" s="390"/>
      <c r="D25" s="390"/>
      <c r="E25" s="390"/>
      <c r="F25" s="536">
        <v>2.1426783315819846</v>
      </c>
      <c r="G25" s="536">
        <v>1.3798424753884091</v>
      </c>
      <c r="H25" s="536">
        <v>1.7104016916295166</v>
      </c>
      <c r="I25" s="536">
        <v>6.1076505491982855</v>
      </c>
      <c r="J25" s="536">
        <v>4.2451206966183808</v>
      </c>
      <c r="K25" s="537">
        <v>6.2644564752331462</v>
      </c>
    </row>
    <row r="28" spans="1:11" ht="38.25">
      <c r="B28" s="24" t="s">
        <v>864</v>
      </c>
    </row>
  </sheetData>
  <mergeCells count="6">
    <mergeCell ref="F22:H22"/>
    <mergeCell ref="I22:K22"/>
    <mergeCell ref="A5:B5"/>
    <mergeCell ref="C5:E5"/>
    <mergeCell ref="F5:H5"/>
    <mergeCell ref="I5:K5"/>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N22"/>
  <sheetViews>
    <sheetView workbookViewId="0">
      <pane xSplit="1" ySplit="5" topLeftCell="C6" activePane="bottomRight" state="frozen"/>
      <selection pane="topRight" activeCell="B1" sqref="B1"/>
      <selection pane="bottomLeft" activeCell="A5" sqref="A5"/>
      <selection pane="bottomRight" activeCell="O29" sqref="O29"/>
    </sheetView>
  </sheetViews>
  <sheetFormatPr defaultColWidth="9.140625" defaultRowHeight="15"/>
  <cols>
    <col min="1" max="1" width="10.5703125" style="75" bestFit="1" customWidth="1"/>
    <col min="2" max="2" width="95" style="75" customWidth="1"/>
    <col min="3" max="3" width="12.5703125" style="75" bestFit="1" customWidth="1"/>
    <col min="4" max="4" width="10" style="75" bestFit="1" customWidth="1"/>
    <col min="5" max="5" width="18.28515625" style="75" bestFit="1" customWidth="1"/>
    <col min="6" max="13" width="10.7109375" style="75" customWidth="1"/>
    <col min="14" max="14" width="31" style="75" bestFit="1" customWidth="1"/>
    <col min="15" max="16384" width="9.140625" style="13"/>
  </cols>
  <sheetData>
    <row r="1" spans="1:14">
      <c r="A1" s="5" t="s">
        <v>227</v>
      </c>
      <c r="B1" s="75" t="str">
        <f>Info!C2</f>
        <v>სს "ხალიკ ბანკი საქართველო"</v>
      </c>
    </row>
    <row r="2" spans="1:14" ht="14.25" customHeight="1">
      <c r="A2" s="75" t="s">
        <v>228</v>
      </c>
      <c r="B2" s="519">
        <f>'1. key ratios'!B2</f>
        <v>43738</v>
      </c>
    </row>
    <row r="3" spans="1:14" ht="14.25" customHeight="1"/>
    <row r="4" spans="1:14" ht="15.75" thickBot="1">
      <c r="A4" s="2" t="s">
        <v>662</v>
      </c>
      <c r="B4" s="100" t="s">
        <v>79</v>
      </c>
    </row>
    <row r="5" spans="1:14" s="26" customFormat="1" ht="12.75">
      <c r="A5" s="186"/>
      <c r="B5" s="187"/>
      <c r="C5" s="188" t="s">
        <v>0</v>
      </c>
      <c r="D5" s="188" t="s">
        <v>1</v>
      </c>
      <c r="E5" s="188" t="s">
        <v>2</v>
      </c>
      <c r="F5" s="188" t="s">
        <v>3</v>
      </c>
      <c r="G5" s="188" t="s">
        <v>4</v>
      </c>
      <c r="H5" s="188" t="s">
        <v>6</v>
      </c>
      <c r="I5" s="188" t="s">
        <v>277</v>
      </c>
      <c r="J5" s="188" t="s">
        <v>278</v>
      </c>
      <c r="K5" s="188" t="s">
        <v>279</v>
      </c>
      <c r="L5" s="188" t="s">
        <v>280</v>
      </c>
      <c r="M5" s="188" t="s">
        <v>281</v>
      </c>
      <c r="N5" s="189" t="s">
        <v>282</v>
      </c>
    </row>
    <row r="6" spans="1:14" ht="45">
      <c r="A6" s="178"/>
      <c r="B6" s="112"/>
      <c r="C6" s="113" t="s">
        <v>89</v>
      </c>
      <c r="D6" s="114" t="s">
        <v>78</v>
      </c>
      <c r="E6" s="115" t="s">
        <v>88</v>
      </c>
      <c r="F6" s="116">
        <v>0</v>
      </c>
      <c r="G6" s="116">
        <v>0.2</v>
      </c>
      <c r="H6" s="116">
        <v>0.35</v>
      </c>
      <c r="I6" s="116">
        <v>0.5</v>
      </c>
      <c r="J6" s="116">
        <v>0.75</v>
      </c>
      <c r="K6" s="116">
        <v>1</v>
      </c>
      <c r="L6" s="116">
        <v>1.5</v>
      </c>
      <c r="M6" s="116">
        <v>2.5</v>
      </c>
      <c r="N6" s="179" t="s">
        <v>79</v>
      </c>
    </row>
    <row r="7" spans="1:14">
      <c r="A7" s="180">
        <v>1</v>
      </c>
      <c r="B7" s="117" t="s">
        <v>80</v>
      </c>
      <c r="C7" s="346">
        <f>SUM(C8:C13)</f>
        <v>5967100</v>
      </c>
      <c r="D7" s="112"/>
      <c r="E7" s="349">
        <f t="shared" ref="E7:M7" si="0">SUM(E8:E13)</f>
        <v>119342</v>
      </c>
      <c r="F7" s="346">
        <f>SUM(F8:F13)</f>
        <v>0</v>
      </c>
      <c r="G7" s="346">
        <f t="shared" si="0"/>
        <v>0</v>
      </c>
      <c r="H7" s="346">
        <f t="shared" si="0"/>
        <v>0</v>
      </c>
      <c r="I7" s="346">
        <f t="shared" si="0"/>
        <v>0</v>
      </c>
      <c r="J7" s="346">
        <f t="shared" si="0"/>
        <v>0</v>
      </c>
      <c r="K7" s="346">
        <f t="shared" si="0"/>
        <v>119342</v>
      </c>
      <c r="L7" s="346">
        <f t="shared" si="0"/>
        <v>0</v>
      </c>
      <c r="M7" s="346">
        <f t="shared" si="0"/>
        <v>0</v>
      </c>
      <c r="N7" s="181">
        <f>SUM(N8:N13)</f>
        <v>119342</v>
      </c>
    </row>
    <row r="8" spans="1:14">
      <c r="A8" s="180">
        <v>1.1000000000000001</v>
      </c>
      <c r="B8" s="118" t="s">
        <v>81</v>
      </c>
      <c r="C8" s="347">
        <v>5967100</v>
      </c>
      <c r="D8" s="119">
        <v>0.02</v>
      </c>
      <c r="E8" s="349">
        <f>C8*D8</f>
        <v>119342</v>
      </c>
      <c r="F8" s="347"/>
      <c r="G8" s="347"/>
      <c r="H8" s="347"/>
      <c r="I8" s="347"/>
      <c r="J8" s="347"/>
      <c r="K8" s="347">
        <v>119342</v>
      </c>
      <c r="L8" s="347"/>
      <c r="M8" s="347"/>
      <c r="N8" s="181">
        <f>SUMPRODUCT($F$6:$M$6,F8:M8)</f>
        <v>119342</v>
      </c>
    </row>
    <row r="9" spans="1:14">
      <c r="A9" s="180">
        <v>1.2</v>
      </c>
      <c r="B9" s="118" t="s">
        <v>82</v>
      </c>
      <c r="C9" s="347">
        <v>0</v>
      </c>
      <c r="D9" s="119">
        <v>0.05</v>
      </c>
      <c r="E9" s="349">
        <f>C9*D9</f>
        <v>0</v>
      </c>
      <c r="F9" s="347"/>
      <c r="G9" s="347"/>
      <c r="H9" s="347"/>
      <c r="I9" s="347"/>
      <c r="J9" s="347"/>
      <c r="K9" s="347"/>
      <c r="L9" s="347"/>
      <c r="M9" s="347"/>
      <c r="N9" s="181">
        <f t="shared" ref="N9:N12" si="1">SUMPRODUCT($F$6:$M$6,F9:M9)</f>
        <v>0</v>
      </c>
    </row>
    <row r="10" spans="1:14">
      <c r="A10" s="180">
        <v>1.3</v>
      </c>
      <c r="B10" s="118" t="s">
        <v>83</v>
      </c>
      <c r="C10" s="347">
        <v>0</v>
      </c>
      <c r="D10" s="119">
        <v>0.08</v>
      </c>
      <c r="E10" s="349">
        <f>C10*D10</f>
        <v>0</v>
      </c>
      <c r="F10" s="347"/>
      <c r="G10" s="347"/>
      <c r="H10" s="347"/>
      <c r="I10" s="347"/>
      <c r="J10" s="347"/>
      <c r="K10" s="347"/>
      <c r="L10" s="347"/>
      <c r="M10" s="347"/>
      <c r="N10" s="181">
        <f>SUMPRODUCT($F$6:$M$6,F10:M10)</f>
        <v>0</v>
      </c>
    </row>
    <row r="11" spans="1:14">
      <c r="A11" s="180">
        <v>1.4</v>
      </c>
      <c r="B11" s="118" t="s">
        <v>84</v>
      </c>
      <c r="C11" s="347">
        <v>0</v>
      </c>
      <c r="D11" s="119">
        <v>0.11</v>
      </c>
      <c r="E11" s="349">
        <f>C11*D11</f>
        <v>0</v>
      </c>
      <c r="F11" s="347"/>
      <c r="G11" s="347"/>
      <c r="H11" s="347"/>
      <c r="I11" s="347"/>
      <c r="J11" s="347"/>
      <c r="K11" s="347"/>
      <c r="L11" s="347"/>
      <c r="M11" s="347"/>
      <c r="N11" s="181">
        <f t="shared" si="1"/>
        <v>0</v>
      </c>
    </row>
    <row r="12" spans="1:14">
      <c r="A12" s="180">
        <v>1.5</v>
      </c>
      <c r="B12" s="118" t="s">
        <v>85</v>
      </c>
      <c r="C12" s="347">
        <v>0</v>
      </c>
      <c r="D12" s="119">
        <v>0.14000000000000001</v>
      </c>
      <c r="E12" s="349">
        <f>C12*D12</f>
        <v>0</v>
      </c>
      <c r="F12" s="347"/>
      <c r="G12" s="347"/>
      <c r="H12" s="347"/>
      <c r="I12" s="347"/>
      <c r="J12" s="347"/>
      <c r="K12" s="347"/>
      <c r="L12" s="347"/>
      <c r="M12" s="347"/>
      <c r="N12" s="181">
        <f t="shared" si="1"/>
        <v>0</v>
      </c>
    </row>
    <row r="13" spans="1:14">
      <c r="A13" s="180">
        <v>1.6</v>
      </c>
      <c r="B13" s="120" t="s">
        <v>86</v>
      </c>
      <c r="C13" s="347">
        <v>0</v>
      </c>
      <c r="D13" s="121"/>
      <c r="E13" s="347"/>
      <c r="F13" s="347"/>
      <c r="G13" s="347"/>
      <c r="H13" s="347"/>
      <c r="I13" s="347"/>
      <c r="J13" s="347"/>
      <c r="K13" s="347"/>
      <c r="L13" s="347"/>
      <c r="M13" s="347"/>
      <c r="N13" s="181">
        <f>SUMPRODUCT($F$6:$M$6,F13:M13)</f>
        <v>0</v>
      </c>
    </row>
    <row r="14" spans="1:14">
      <c r="A14" s="180">
        <v>2</v>
      </c>
      <c r="B14" s="122" t="s">
        <v>87</v>
      </c>
      <c r="C14" s="346">
        <f>SUM(C15:C20)</f>
        <v>0</v>
      </c>
      <c r="D14" s="112"/>
      <c r="E14" s="349">
        <f t="shared" ref="E14:M14" si="2">SUM(E15:E20)</f>
        <v>0</v>
      </c>
      <c r="F14" s="347">
        <f t="shared" si="2"/>
        <v>0</v>
      </c>
      <c r="G14" s="347">
        <f t="shared" si="2"/>
        <v>0</v>
      </c>
      <c r="H14" s="347">
        <f t="shared" si="2"/>
        <v>0</v>
      </c>
      <c r="I14" s="347">
        <f t="shared" si="2"/>
        <v>0</v>
      </c>
      <c r="J14" s="347">
        <f t="shared" si="2"/>
        <v>0</v>
      </c>
      <c r="K14" s="347">
        <f t="shared" si="2"/>
        <v>0</v>
      </c>
      <c r="L14" s="347">
        <f t="shared" si="2"/>
        <v>0</v>
      </c>
      <c r="M14" s="347">
        <f t="shared" si="2"/>
        <v>0</v>
      </c>
      <c r="N14" s="181">
        <f>SUM(N15:N20)</f>
        <v>0</v>
      </c>
    </row>
    <row r="15" spans="1:14">
      <c r="A15" s="180">
        <v>2.1</v>
      </c>
      <c r="B15" s="120" t="s">
        <v>81</v>
      </c>
      <c r="C15" s="347"/>
      <c r="D15" s="119">
        <v>5.0000000000000001E-3</v>
      </c>
      <c r="E15" s="349">
        <f>C15*D15</f>
        <v>0</v>
      </c>
      <c r="F15" s="347"/>
      <c r="G15" s="347"/>
      <c r="H15" s="347"/>
      <c r="I15" s="347"/>
      <c r="J15" s="347"/>
      <c r="K15" s="347"/>
      <c r="L15" s="347"/>
      <c r="M15" s="347"/>
      <c r="N15" s="181">
        <f>SUMPRODUCT($F$6:$M$6,F15:M15)</f>
        <v>0</v>
      </c>
    </row>
    <row r="16" spans="1:14">
      <c r="A16" s="180">
        <v>2.2000000000000002</v>
      </c>
      <c r="B16" s="120" t="s">
        <v>82</v>
      </c>
      <c r="C16" s="347"/>
      <c r="D16" s="119">
        <v>0.01</v>
      </c>
      <c r="E16" s="349">
        <f>C16*D16</f>
        <v>0</v>
      </c>
      <c r="F16" s="347"/>
      <c r="G16" s="347"/>
      <c r="H16" s="347"/>
      <c r="I16" s="347"/>
      <c r="J16" s="347"/>
      <c r="K16" s="347"/>
      <c r="L16" s="347"/>
      <c r="M16" s="347"/>
      <c r="N16" s="181">
        <f t="shared" ref="N16:N20" si="3">SUMPRODUCT($F$6:$M$6,F16:M16)</f>
        <v>0</v>
      </c>
    </row>
    <row r="17" spans="1:14">
      <c r="A17" s="180">
        <v>2.2999999999999998</v>
      </c>
      <c r="B17" s="120" t="s">
        <v>83</v>
      </c>
      <c r="C17" s="347"/>
      <c r="D17" s="119">
        <v>0.02</v>
      </c>
      <c r="E17" s="349">
        <f>C17*D17</f>
        <v>0</v>
      </c>
      <c r="F17" s="347"/>
      <c r="G17" s="347"/>
      <c r="H17" s="347"/>
      <c r="I17" s="347"/>
      <c r="J17" s="347"/>
      <c r="K17" s="347"/>
      <c r="L17" s="347"/>
      <c r="M17" s="347"/>
      <c r="N17" s="181">
        <f t="shared" si="3"/>
        <v>0</v>
      </c>
    </row>
    <row r="18" spans="1:14">
      <c r="A18" s="180">
        <v>2.4</v>
      </c>
      <c r="B18" s="120" t="s">
        <v>84</v>
      </c>
      <c r="C18" s="347"/>
      <c r="D18" s="119">
        <v>0.03</v>
      </c>
      <c r="E18" s="349">
        <f>C18*D18</f>
        <v>0</v>
      </c>
      <c r="F18" s="347"/>
      <c r="G18" s="347"/>
      <c r="H18" s="347"/>
      <c r="I18" s="347"/>
      <c r="J18" s="347"/>
      <c r="K18" s="347"/>
      <c r="L18" s="347"/>
      <c r="M18" s="347"/>
      <c r="N18" s="181">
        <f t="shared" si="3"/>
        <v>0</v>
      </c>
    </row>
    <row r="19" spans="1:14">
      <c r="A19" s="180">
        <v>2.5</v>
      </c>
      <c r="B19" s="120" t="s">
        <v>85</v>
      </c>
      <c r="C19" s="347"/>
      <c r="D19" s="119">
        <v>0.04</v>
      </c>
      <c r="E19" s="349">
        <f>C19*D19</f>
        <v>0</v>
      </c>
      <c r="F19" s="347"/>
      <c r="G19" s="347"/>
      <c r="H19" s="347"/>
      <c r="I19" s="347"/>
      <c r="J19" s="347"/>
      <c r="K19" s="347"/>
      <c r="L19" s="347"/>
      <c r="M19" s="347"/>
      <c r="N19" s="181">
        <f t="shared" si="3"/>
        <v>0</v>
      </c>
    </row>
    <row r="20" spans="1:14">
      <c r="A20" s="180">
        <v>2.6</v>
      </c>
      <c r="B20" s="120" t="s">
        <v>86</v>
      </c>
      <c r="C20" s="347"/>
      <c r="D20" s="121"/>
      <c r="E20" s="350"/>
      <c r="F20" s="347"/>
      <c r="G20" s="347"/>
      <c r="H20" s="347"/>
      <c r="I20" s="347"/>
      <c r="J20" s="347"/>
      <c r="K20" s="347"/>
      <c r="L20" s="347"/>
      <c r="M20" s="347"/>
      <c r="N20" s="181">
        <f t="shared" si="3"/>
        <v>0</v>
      </c>
    </row>
    <row r="21" spans="1:14" ht="15.75" thickBot="1">
      <c r="A21" s="182">
        <v>3</v>
      </c>
      <c r="B21" s="183" t="s">
        <v>70</v>
      </c>
      <c r="C21" s="348">
        <f>C14+C7</f>
        <v>5967100</v>
      </c>
      <c r="D21" s="184"/>
      <c r="E21" s="351">
        <f>E14+E7</f>
        <v>119342</v>
      </c>
      <c r="F21" s="352">
        <f>F7+F14</f>
        <v>0</v>
      </c>
      <c r="G21" s="352">
        <f t="shared" ref="G21:L21" si="4">G7+G14</f>
        <v>0</v>
      </c>
      <c r="H21" s="352">
        <f t="shared" si="4"/>
        <v>0</v>
      </c>
      <c r="I21" s="352">
        <f t="shared" si="4"/>
        <v>0</v>
      </c>
      <c r="J21" s="352">
        <f t="shared" si="4"/>
        <v>0</v>
      </c>
      <c r="K21" s="352">
        <f t="shared" si="4"/>
        <v>119342</v>
      </c>
      <c r="L21" s="352">
        <f t="shared" si="4"/>
        <v>0</v>
      </c>
      <c r="M21" s="352">
        <f>M7+M14</f>
        <v>0</v>
      </c>
      <c r="N21" s="185">
        <f>N14+N7</f>
        <v>119342</v>
      </c>
    </row>
    <row r="22" spans="1:14">
      <c r="E22" s="353"/>
      <c r="F22" s="353"/>
      <c r="G22" s="353"/>
      <c r="H22" s="353"/>
      <c r="I22" s="353"/>
      <c r="J22" s="353"/>
      <c r="K22" s="353"/>
      <c r="L22" s="353"/>
      <c r="M22" s="353"/>
    </row>
  </sheetData>
  <conditionalFormatting sqref="E8:E12">
    <cfRule type="expression" dxfId="2" priority="2">
      <formula>(C8*D8)&lt;&gt;SUM(#REF!)</formula>
    </cfRule>
  </conditionalFormatting>
  <conditionalFormatting sqref="E20">
    <cfRule type="expression" dxfId="1" priority="3">
      <formula>$E$88&lt;&gt;SUM(#REF!)</formula>
    </cfRule>
  </conditionalFormatting>
  <conditionalFormatting sqref="E15:E19">
    <cfRule type="expression" dxfId="0"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41"/>
  <sheetViews>
    <sheetView topLeftCell="A4" workbookViewId="0">
      <selection activeCell="J42" sqref="J42"/>
    </sheetView>
  </sheetViews>
  <sheetFormatPr defaultRowHeight="15"/>
  <cols>
    <col min="1" max="1" width="11.42578125" customWidth="1"/>
    <col min="2" max="2" width="76.85546875" style="4" customWidth="1"/>
    <col min="3" max="3" width="22.85546875" customWidth="1"/>
  </cols>
  <sheetData>
    <row r="1" spans="1:3">
      <c r="A1" s="400" t="s">
        <v>227</v>
      </c>
      <c r="B1" t="str">
        <f>Info!C2</f>
        <v>სს "ხალიკ ბანკი საქართველო"</v>
      </c>
    </row>
    <row r="2" spans="1:3">
      <c r="A2" s="400" t="s">
        <v>228</v>
      </c>
      <c r="B2" s="519">
        <f>'1. key ratios'!B2</f>
        <v>43738</v>
      </c>
    </row>
    <row r="3" spans="1:3">
      <c r="A3" s="400"/>
      <c r="B3"/>
    </row>
    <row r="4" spans="1:3">
      <c r="A4" s="400" t="s">
        <v>909</v>
      </c>
      <c r="B4" t="s">
        <v>868</v>
      </c>
    </row>
    <row r="5" spans="1:3">
      <c r="A5" s="471"/>
      <c r="B5" s="471" t="s">
        <v>869</v>
      </c>
      <c r="C5" s="483"/>
    </row>
    <row r="6" spans="1:3">
      <c r="A6" s="472">
        <v>1</v>
      </c>
      <c r="B6" s="484" t="s">
        <v>869</v>
      </c>
      <c r="C6" s="485">
        <v>506791528.75</v>
      </c>
    </row>
    <row r="7" spans="1:3">
      <c r="A7" s="472">
        <v>2</v>
      </c>
      <c r="B7" s="484" t="s">
        <v>870</v>
      </c>
      <c r="C7" s="485">
        <v>-5118357</v>
      </c>
    </row>
    <row r="8" spans="1:3">
      <c r="A8" s="473">
        <v>3</v>
      </c>
      <c r="B8" s="486" t="s">
        <v>871</v>
      </c>
      <c r="C8" s="487">
        <f>C6+C7</f>
        <v>501673171.75</v>
      </c>
    </row>
    <row r="9" spans="1:3">
      <c r="A9" s="474"/>
      <c r="B9" s="474" t="s">
        <v>872</v>
      </c>
      <c r="C9" s="488"/>
    </row>
    <row r="10" spans="1:3">
      <c r="A10" s="475">
        <v>4</v>
      </c>
      <c r="B10" s="489" t="s">
        <v>873</v>
      </c>
      <c r="C10" s="485"/>
    </row>
    <row r="11" spans="1:3">
      <c r="A11" s="475">
        <v>5</v>
      </c>
      <c r="B11" s="490" t="s">
        <v>874</v>
      </c>
      <c r="C11" s="485"/>
    </row>
    <row r="12" spans="1:3">
      <c r="A12" s="475" t="s">
        <v>875</v>
      </c>
      <c r="B12" s="484" t="s">
        <v>876</v>
      </c>
      <c r="C12" s="487">
        <v>119342</v>
      </c>
    </row>
    <row r="13" spans="1:3">
      <c r="A13" s="476">
        <v>6</v>
      </c>
      <c r="B13" s="491" t="s">
        <v>877</v>
      </c>
      <c r="C13" s="485"/>
    </row>
    <row r="14" spans="1:3">
      <c r="A14" s="476">
        <v>7</v>
      </c>
      <c r="B14" s="492" t="s">
        <v>878</v>
      </c>
      <c r="C14" s="485"/>
    </row>
    <row r="15" spans="1:3">
      <c r="A15" s="477">
        <v>8</v>
      </c>
      <c r="B15" s="484" t="s">
        <v>879</v>
      </c>
      <c r="C15" s="485"/>
    </row>
    <row r="16" spans="1:3" ht="24">
      <c r="A16" s="476">
        <v>9</v>
      </c>
      <c r="B16" s="492" t="s">
        <v>880</v>
      </c>
      <c r="C16" s="485"/>
    </row>
    <row r="17" spans="1:3">
      <c r="A17" s="476">
        <v>10</v>
      </c>
      <c r="B17" s="492" t="s">
        <v>881</v>
      </c>
      <c r="C17" s="485"/>
    </row>
    <row r="18" spans="1:3">
      <c r="A18" s="478">
        <v>11</v>
      </c>
      <c r="B18" s="493" t="s">
        <v>882</v>
      </c>
      <c r="C18" s="487">
        <f>SUM(C10:C17)</f>
        <v>119342</v>
      </c>
    </row>
    <row r="19" spans="1:3">
      <c r="A19" s="474"/>
      <c r="B19" s="474" t="s">
        <v>883</v>
      </c>
      <c r="C19" s="494"/>
    </row>
    <row r="20" spans="1:3">
      <c r="A20" s="476">
        <v>12</v>
      </c>
      <c r="B20" s="489" t="s">
        <v>884</v>
      </c>
      <c r="C20" s="485"/>
    </row>
    <row r="21" spans="1:3">
      <c r="A21" s="476">
        <v>13</v>
      </c>
      <c r="B21" s="489" t="s">
        <v>885</v>
      </c>
      <c r="C21" s="485"/>
    </row>
    <row r="22" spans="1:3">
      <c r="A22" s="476">
        <v>14</v>
      </c>
      <c r="B22" s="489" t="s">
        <v>886</v>
      </c>
      <c r="C22" s="485"/>
    </row>
    <row r="23" spans="1:3" ht="24">
      <c r="A23" s="476" t="s">
        <v>887</v>
      </c>
      <c r="B23" s="489" t="s">
        <v>888</v>
      </c>
      <c r="C23" s="485"/>
    </row>
    <row r="24" spans="1:3">
      <c r="A24" s="476">
        <v>15</v>
      </c>
      <c r="B24" s="489" t="s">
        <v>889</v>
      </c>
      <c r="C24" s="485"/>
    </row>
    <row r="25" spans="1:3">
      <c r="A25" s="476" t="s">
        <v>890</v>
      </c>
      <c r="B25" s="484" t="s">
        <v>891</v>
      </c>
      <c r="C25" s="485"/>
    </row>
    <row r="26" spans="1:3">
      <c r="A26" s="478">
        <v>16</v>
      </c>
      <c r="B26" s="493" t="s">
        <v>892</v>
      </c>
      <c r="C26" s="487">
        <f>SUM(C20:C25)</f>
        <v>0</v>
      </c>
    </row>
    <row r="27" spans="1:3">
      <c r="A27" s="474"/>
      <c r="B27" s="474" t="s">
        <v>893</v>
      </c>
      <c r="C27" s="488"/>
    </row>
    <row r="28" spans="1:3">
      <c r="A28" s="475">
        <v>17</v>
      </c>
      <c r="B28" s="484" t="s">
        <v>894</v>
      </c>
      <c r="C28" s="485">
        <v>30492343.470000003</v>
      </c>
    </row>
    <row r="29" spans="1:3">
      <c r="A29" s="475">
        <v>18</v>
      </c>
      <c r="B29" s="484" t="s">
        <v>895</v>
      </c>
      <c r="C29" s="485">
        <v>-15724640.435000001</v>
      </c>
    </row>
    <row r="30" spans="1:3">
      <c r="A30" s="478">
        <v>19</v>
      </c>
      <c r="B30" s="493" t="s">
        <v>896</v>
      </c>
      <c r="C30" s="487">
        <f>C28+C29</f>
        <v>14767703.035000002</v>
      </c>
    </row>
    <row r="31" spans="1:3">
      <c r="A31" s="479"/>
      <c r="B31" s="474" t="s">
        <v>897</v>
      </c>
      <c r="C31" s="488"/>
    </row>
    <row r="32" spans="1:3">
      <c r="A32" s="475" t="s">
        <v>898</v>
      </c>
      <c r="B32" s="489" t="s">
        <v>899</v>
      </c>
      <c r="C32" s="495"/>
    </row>
    <row r="33" spans="1:3">
      <c r="A33" s="475" t="s">
        <v>900</v>
      </c>
      <c r="B33" s="490" t="s">
        <v>901</v>
      </c>
      <c r="C33" s="495"/>
    </row>
    <row r="34" spans="1:3">
      <c r="A34" s="474"/>
      <c r="B34" s="474" t="s">
        <v>902</v>
      </c>
      <c r="C34" s="488"/>
    </row>
    <row r="35" spans="1:3">
      <c r="A35" s="478">
        <v>20</v>
      </c>
      <c r="B35" s="493" t="s">
        <v>126</v>
      </c>
      <c r="C35" s="487">
        <v>100237286</v>
      </c>
    </row>
    <row r="36" spans="1:3">
      <c r="A36" s="478">
        <v>21</v>
      </c>
      <c r="B36" s="493" t="s">
        <v>903</v>
      </c>
      <c r="C36" s="487">
        <f>C8+C18+C26+C30</f>
        <v>516560216.78500003</v>
      </c>
    </row>
    <row r="37" spans="1:3">
      <c r="A37" s="480"/>
      <c r="B37" s="480" t="s">
        <v>868</v>
      </c>
      <c r="C37" s="488"/>
    </row>
    <row r="38" spans="1:3">
      <c r="A38" s="478">
        <v>22</v>
      </c>
      <c r="B38" s="493" t="s">
        <v>868</v>
      </c>
      <c r="C38" s="538">
        <f>IFERROR(C35/C36,0)</f>
        <v>0.19404763034959047</v>
      </c>
    </row>
    <row r="39" spans="1:3">
      <c r="A39" s="480"/>
      <c r="B39" s="480" t="s">
        <v>904</v>
      </c>
      <c r="C39" s="488"/>
    </row>
    <row r="40" spans="1:3">
      <c r="A40" s="481" t="s">
        <v>905</v>
      </c>
      <c r="B40" s="489" t="s">
        <v>906</v>
      </c>
      <c r="C40" s="495"/>
    </row>
    <row r="41" spans="1:3">
      <c r="A41" s="482" t="s">
        <v>907</v>
      </c>
      <c r="B41" s="490" t="s">
        <v>908</v>
      </c>
      <c r="C41" s="495"/>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266"/>
  <sheetViews>
    <sheetView showGridLines="0" topLeftCell="A172" zoomScale="85" zoomScaleNormal="85" workbookViewId="0">
      <selection activeCell="E205" sqref="E205"/>
    </sheetView>
  </sheetViews>
  <sheetFormatPr defaultColWidth="43.5703125" defaultRowHeight="11.25"/>
  <cols>
    <col min="1" max="1" width="5.28515625" style="256" customWidth="1"/>
    <col min="2" max="2" width="66.140625" style="257" customWidth="1"/>
    <col min="3" max="3" width="131.42578125" style="258" customWidth="1"/>
    <col min="4" max="5" width="10.28515625" style="240" customWidth="1"/>
    <col min="6" max="16384" width="43.5703125" style="240"/>
  </cols>
  <sheetData>
    <row r="1" spans="1:3" ht="12.75" thickTop="1" thickBot="1">
      <c r="A1" s="629" t="s">
        <v>366</v>
      </c>
      <c r="B1" s="630"/>
      <c r="C1" s="631"/>
    </row>
    <row r="2" spans="1:3" ht="26.25" customHeight="1">
      <c r="A2" s="241"/>
      <c r="B2" s="649" t="s">
        <v>367</v>
      </c>
      <c r="C2" s="649"/>
    </row>
    <row r="3" spans="1:3" s="246" customFormat="1" ht="11.25" customHeight="1">
      <c r="A3" s="245"/>
      <c r="B3" s="649" t="s">
        <v>672</v>
      </c>
      <c r="C3" s="649"/>
    </row>
    <row r="4" spans="1:3" ht="12" customHeight="1" thickBot="1">
      <c r="A4" s="634" t="s">
        <v>676</v>
      </c>
      <c r="B4" s="635"/>
      <c r="C4" s="636"/>
    </row>
    <row r="5" spans="1:3" ht="12" thickTop="1">
      <c r="A5" s="242"/>
      <c r="B5" s="637" t="s">
        <v>368</v>
      </c>
      <c r="C5" s="638"/>
    </row>
    <row r="6" spans="1:3">
      <c r="A6" s="241"/>
      <c r="B6" s="598" t="s">
        <v>673</v>
      </c>
      <c r="C6" s="599"/>
    </row>
    <row r="7" spans="1:3">
      <c r="A7" s="241"/>
      <c r="B7" s="598" t="s">
        <v>369</v>
      </c>
      <c r="C7" s="599"/>
    </row>
    <row r="8" spans="1:3">
      <c r="A8" s="241"/>
      <c r="B8" s="598" t="s">
        <v>674</v>
      </c>
      <c r="C8" s="599"/>
    </row>
    <row r="9" spans="1:3">
      <c r="A9" s="241"/>
      <c r="B9" s="650" t="s">
        <v>675</v>
      </c>
      <c r="C9" s="651"/>
    </row>
    <row r="10" spans="1:3">
      <c r="A10" s="241"/>
      <c r="B10" s="641" t="s">
        <v>370</v>
      </c>
      <c r="C10" s="642" t="s">
        <v>370</v>
      </c>
    </row>
    <row r="11" spans="1:3">
      <c r="A11" s="241"/>
      <c r="B11" s="641" t="s">
        <v>371</v>
      </c>
      <c r="C11" s="642" t="s">
        <v>371</v>
      </c>
    </row>
    <row r="12" spans="1:3">
      <c r="A12" s="241"/>
      <c r="B12" s="641" t="s">
        <v>372</v>
      </c>
      <c r="C12" s="642" t="s">
        <v>372</v>
      </c>
    </row>
    <row r="13" spans="1:3">
      <c r="A13" s="241"/>
      <c r="B13" s="641" t="s">
        <v>373</v>
      </c>
      <c r="C13" s="642" t="s">
        <v>373</v>
      </c>
    </row>
    <row r="14" spans="1:3">
      <c r="A14" s="241"/>
      <c r="B14" s="641" t="s">
        <v>374</v>
      </c>
      <c r="C14" s="642" t="s">
        <v>374</v>
      </c>
    </row>
    <row r="15" spans="1:3" ht="21.75" customHeight="1">
      <c r="A15" s="241"/>
      <c r="B15" s="641" t="s">
        <v>375</v>
      </c>
      <c r="C15" s="642" t="s">
        <v>375</v>
      </c>
    </row>
    <row r="16" spans="1:3">
      <c r="A16" s="241"/>
      <c r="B16" s="641" t="s">
        <v>376</v>
      </c>
      <c r="C16" s="642" t="s">
        <v>377</v>
      </c>
    </row>
    <row r="17" spans="1:3">
      <c r="A17" s="241"/>
      <c r="B17" s="641" t="s">
        <v>378</v>
      </c>
      <c r="C17" s="642" t="s">
        <v>379</v>
      </c>
    </row>
    <row r="18" spans="1:3">
      <c r="A18" s="241"/>
      <c r="B18" s="641" t="s">
        <v>380</v>
      </c>
      <c r="C18" s="642" t="s">
        <v>381</v>
      </c>
    </row>
    <row r="19" spans="1:3">
      <c r="A19" s="241"/>
      <c r="B19" s="641" t="s">
        <v>382</v>
      </c>
      <c r="C19" s="642" t="s">
        <v>382</v>
      </c>
    </row>
    <row r="20" spans="1:3">
      <c r="A20" s="241"/>
      <c r="B20" s="641" t="s">
        <v>383</v>
      </c>
      <c r="C20" s="642" t="s">
        <v>383</v>
      </c>
    </row>
    <row r="21" spans="1:3">
      <c r="A21" s="241"/>
      <c r="B21" s="641" t="s">
        <v>384</v>
      </c>
      <c r="C21" s="642" t="s">
        <v>384</v>
      </c>
    </row>
    <row r="22" spans="1:3" ht="23.25" customHeight="1">
      <c r="A22" s="241"/>
      <c r="B22" s="641" t="s">
        <v>385</v>
      </c>
      <c r="C22" s="642" t="s">
        <v>386</v>
      </c>
    </row>
    <row r="23" spans="1:3">
      <c r="A23" s="241"/>
      <c r="B23" s="641" t="s">
        <v>387</v>
      </c>
      <c r="C23" s="642" t="s">
        <v>387</v>
      </c>
    </row>
    <row r="24" spans="1:3">
      <c r="A24" s="241"/>
      <c r="B24" s="641" t="s">
        <v>388</v>
      </c>
      <c r="C24" s="642" t="s">
        <v>389</v>
      </c>
    </row>
    <row r="25" spans="1:3" ht="12" thickBot="1">
      <c r="A25" s="243"/>
      <c r="B25" s="647" t="s">
        <v>390</v>
      </c>
      <c r="C25" s="648"/>
    </row>
    <row r="26" spans="1:3" ht="12.75" thickTop="1" thickBot="1">
      <c r="A26" s="634" t="s">
        <v>686</v>
      </c>
      <c r="B26" s="635"/>
      <c r="C26" s="636"/>
    </row>
    <row r="27" spans="1:3" ht="12.75" thickTop="1" thickBot="1">
      <c r="A27" s="244"/>
      <c r="B27" s="652" t="s">
        <v>391</v>
      </c>
      <c r="C27" s="653"/>
    </row>
    <row r="28" spans="1:3" ht="12.75" thickTop="1" thickBot="1">
      <c r="A28" s="634" t="s">
        <v>677</v>
      </c>
      <c r="B28" s="635"/>
      <c r="C28" s="636"/>
    </row>
    <row r="29" spans="1:3" ht="12" thickTop="1">
      <c r="A29" s="242"/>
      <c r="B29" s="645" t="s">
        <v>392</v>
      </c>
      <c r="C29" s="646" t="s">
        <v>393</v>
      </c>
    </row>
    <row r="30" spans="1:3">
      <c r="A30" s="241"/>
      <c r="B30" s="596" t="s">
        <v>394</v>
      </c>
      <c r="C30" s="597" t="s">
        <v>395</v>
      </c>
    </row>
    <row r="31" spans="1:3">
      <c r="A31" s="241"/>
      <c r="B31" s="596" t="s">
        <v>396</v>
      </c>
      <c r="C31" s="597" t="s">
        <v>397</v>
      </c>
    </row>
    <row r="32" spans="1:3">
      <c r="A32" s="241"/>
      <c r="B32" s="596" t="s">
        <v>398</v>
      </c>
      <c r="C32" s="597" t="s">
        <v>399</v>
      </c>
    </row>
    <row r="33" spans="1:3">
      <c r="A33" s="241"/>
      <c r="B33" s="596" t="s">
        <v>400</v>
      </c>
      <c r="C33" s="597" t="s">
        <v>401</v>
      </c>
    </row>
    <row r="34" spans="1:3">
      <c r="A34" s="241"/>
      <c r="B34" s="596" t="s">
        <v>402</v>
      </c>
      <c r="C34" s="597" t="s">
        <v>403</v>
      </c>
    </row>
    <row r="35" spans="1:3" ht="23.25" customHeight="1">
      <c r="A35" s="241"/>
      <c r="B35" s="596" t="s">
        <v>404</v>
      </c>
      <c r="C35" s="597" t="s">
        <v>405</v>
      </c>
    </row>
    <row r="36" spans="1:3" ht="24" customHeight="1">
      <c r="A36" s="241"/>
      <c r="B36" s="596" t="s">
        <v>406</v>
      </c>
      <c r="C36" s="597" t="s">
        <v>407</v>
      </c>
    </row>
    <row r="37" spans="1:3" ht="24.75" customHeight="1">
      <c r="A37" s="241"/>
      <c r="B37" s="596" t="s">
        <v>408</v>
      </c>
      <c r="C37" s="597" t="s">
        <v>409</v>
      </c>
    </row>
    <row r="38" spans="1:3" ht="23.25" customHeight="1">
      <c r="A38" s="241"/>
      <c r="B38" s="596" t="s">
        <v>678</v>
      </c>
      <c r="C38" s="597" t="s">
        <v>410</v>
      </c>
    </row>
    <row r="39" spans="1:3" ht="39.75" customHeight="1">
      <c r="A39" s="241"/>
      <c r="B39" s="641" t="s">
        <v>698</v>
      </c>
      <c r="C39" s="642" t="s">
        <v>411</v>
      </c>
    </row>
    <row r="40" spans="1:3" ht="12" customHeight="1">
      <c r="A40" s="241"/>
      <c r="B40" s="596" t="s">
        <v>412</v>
      </c>
      <c r="C40" s="597" t="s">
        <v>413</v>
      </c>
    </row>
    <row r="41" spans="1:3" ht="27" customHeight="1" thickBot="1">
      <c r="A41" s="243"/>
      <c r="B41" s="643" t="s">
        <v>414</v>
      </c>
      <c r="C41" s="644" t="s">
        <v>415</v>
      </c>
    </row>
    <row r="42" spans="1:3" ht="12.75" thickTop="1" thickBot="1">
      <c r="A42" s="634" t="s">
        <v>679</v>
      </c>
      <c r="B42" s="635"/>
      <c r="C42" s="636"/>
    </row>
    <row r="43" spans="1:3" ht="12" thickTop="1">
      <c r="A43" s="242"/>
      <c r="B43" s="637" t="s">
        <v>771</v>
      </c>
      <c r="C43" s="638" t="s">
        <v>416</v>
      </c>
    </row>
    <row r="44" spans="1:3">
      <c r="A44" s="241"/>
      <c r="B44" s="598" t="s">
        <v>770</v>
      </c>
      <c r="C44" s="599"/>
    </row>
    <row r="45" spans="1:3" ht="23.25" customHeight="1" thickBot="1">
      <c r="A45" s="243"/>
      <c r="B45" s="624" t="s">
        <v>417</v>
      </c>
      <c r="C45" s="625" t="s">
        <v>418</v>
      </c>
    </row>
    <row r="46" spans="1:3" ht="11.25" customHeight="1" thickTop="1" thickBot="1">
      <c r="A46" s="634" t="s">
        <v>680</v>
      </c>
      <c r="B46" s="635"/>
      <c r="C46" s="636"/>
    </row>
    <row r="47" spans="1:3" ht="26.25" customHeight="1" thickTop="1">
      <c r="A47" s="241"/>
      <c r="B47" s="598" t="s">
        <v>681</v>
      </c>
      <c r="C47" s="599"/>
    </row>
    <row r="48" spans="1:3" ht="12" thickBot="1">
      <c r="A48" s="634" t="s">
        <v>682</v>
      </c>
      <c r="B48" s="635"/>
      <c r="C48" s="636"/>
    </row>
    <row r="49" spans="1:3" ht="12" thickTop="1">
      <c r="A49" s="242"/>
      <c r="B49" s="637" t="s">
        <v>419</v>
      </c>
      <c r="C49" s="638" t="s">
        <v>419</v>
      </c>
    </row>
    <row r="50" spans="1:3" ht="11.25" customHeight="1">
      <c r="A50" s="241"/>
      <c r="B50" s="598" t="s">
        <v>420</v>
      </c>
      <c r="C50" s="599" t="s">
        <v>420</v>
      </c>
    </row>
    <row r="51" spans="1:3">
      <c r="A51" s="241"/>
      <c r="B51" s="598" t="s">
        <v>421</v>
      </c>
      <c r="C51" s="599" t="s">
        <v>421</v>
      </c>
    </row>
    <row r="52" spans="1:3" ht="11.25" customHeight="1">
      <c r="A52" s="241"/>
      <c r="B52" s="598" t="s">
        <v>798</v>
      </c>
      <c r="C52" s="599" t="s">
        <v>422</v>
      </c>
    </row>
    <row r="53" spans="1:3" ht="33.6" customHeight="1">
      <c r="A53" s="241"/>
      <c r="B53" s="598" t="s">
        <v>423</v>
      </c>
      <c r="C53" s="599" t="s">
        <v>423</v>
      </c>
    </row>
    <row r="54" spans="1:3" ht="11.25" customHeight="1">
      <c r="A54" s="241"/>
      <c r="B54" s="598" t="s">
        <v>791</v>
      </c>
      <c r="C54" s="599" t="s">
        <v>424</v>
      </c>
    </row>
    <row r="55" spans="1:3" ht="11.25" customHeight="1" thickBot="1">
      <c r="A55" s="634" t="s">
        <v>683</v>
      </c>
      <c r="B55" s="635"/>
      <c r="C55" s="636"/>
    </row>
    <row r="56" spans="1:3" ht="12" thickTop="1">
      <c r="A56" s="242"/>
      <c r="B56" s="637" t="s">
        <v>419</v>
      </c>
      <c r="C56" s="638" t="s">
        <v>419</v>
      </c>
    </row>
    <row r="57" spans="1:3">
      <c r="A57" s="241"/>
      <c r="B57" s="598" t="s">
        <v>425</v>
      </c>
      <c r="C57" s="599" t="s">
        <v>425</v>
      </c>
    </row>
    <row r="58" spans="1:3">
      <c r="A58" s="241"/>
      <c r="B58" s="598" t="s">
        <v>694</v>
      </c>
      <c r="C58" s="599" t="s">
        <v>426</v>
      </c>
    </row>
    <row r="59" spans="1:3">
      <c r="A59" s="241"/>
      <c r="B59" s="598" t="s">
        <v>427</v>
      </c>
      <c r="C59" s="599" t="s">
        <v>427</v>
      </c>
    </row>
    <row r="60" spans="1:3">
      <c r="A60" s="241"/>
      <c r="B60" s="598" t="s">
        <v>428</v>
      </c>
      <c r="C60" s="599" t="s">
        <v>428</v>
      </c>
    </row>
    <row r="61" spans="1:3">
      <c r="A61" s="241"/>
      <c r="B61" s="598" t="s">
        <v>429</v>
      </c>
      <c r="C61" s="599" t="s">
        <v>429</v>
      </c>
    </row>
    <row r="62" spans="1:3">
      <c r="A62" s="241"/>
      <c r="B62" s="598" t="s">
        <v>695</v>
      </c>
      <c r="C62" s="599" t="s">
        <v>430</v>
      </c>
    </row>
    <row r="63" spans="1:3">
      <c r="A63" s="241"/>
      <c r="B63" s="598" t="s">
        <v>431</v>
      </c>
      <c r="C63" s="599" t="s">
        <v>431</v>
      </c>
    </row>
    <row r="64" spans="1:3" ht="12" thickBot="1">
      <c r="A64" s="243"/>
      <c r="B64" s="624" t="s">
        <v>432</v>
      </c>
      <c r="C64" s="625" t="s">
        <v>432</v>
      </c>
    </row>
    <row r="65" spans="1:3" ht="11.25" customHeight="1" thickTop="1">
      <c r="A65" s="600" t="s">
        <v>684</v>
      </c>
      <c r="B65" s="601"/>
      <c r="C65" s="602"/>
    </row>
    <row r="66" spans="1:3" ht="12" thickBot="1">
      <c r="A66" s="243"/>
      <c r="B66" s="624" t="s">
        <v>433</v>
      </c>
      <c r="C66" s="625" t="s">
        <v>433</v>
      </c>
    </row>
    <row r="67" spans="1:3" ht="11.25" customHeight="1" thickTop="1" thickBot="1">
      <c r="A67" s="634" t="s">
        <v>685</v>
      </c>
      <c r="B67" s="635"/>
      <c r="C67" s="636"/>
    </row>
    <row r="68" spans="1:3" ht="12" thickTop="1">
      <c r="A68" s="242"/>
      <c r="B68" s="637" t="s">
        <v>434</v>
      </c>
      <c r="C68" s="638" t="s">
        <v>434</v>
      </c>
    </row>
    <row r="69" spans="1:3">
      <c r="A69" s="241"/>
      <c r="B69" s="598" t="s">
        <v>435</v>
      </c>
      <c r="C69" s="599" t="s">
        <v>435</v>
      </c>
    </row>
    <row r="70" spans="1:3">
      <c r="A70" s="241"/>
      <c r="B70" s="598" t="s">
        <v>436</v>
      </c>
      <c r="C70" s="599" t="s">
        <v>436</v>
      </c>
    </row>
    <row r="71" spans="1:3" ht="38.25" customHeight="1">
      <c r="A71" s="241"/>
      <c r="B71" s="622" t="s">
        <v>697</v>
      </c>
      <c r="C71" s="623" t="s">
        <v>437</v>
      </c>
    </row>
    <row r="72" spans="1:3" ht="33.75" customHeight="1">
      <c r="A72" s="241"/>
      <c r="B72" s="622" t="s">
        <v>700</v>
      </c>
      <c r="C72" s="623" t="s">
        <v>438</v>
      </c>
    </row>
    <row r="73" spans="1:3" ht="15.75" customHeight="1">
      <c r="A73" s="241"/>
      <c r="B73" s="622" t="s">
        <v>696</v>
      </c>
      <c r="C73" s="623" t="s">
        <v>439</v>
      </c>
    </row>
    <row r="74" spans="1:3">
      <c r="A74" s="241"/>
      <c r="B74" s="598" t="s">
        <v>440</v>
      </c>
      <c r="C74" s="599" t="s">
        <v>440</v>
      </c>
    </row>
    <row r="75" spans="1:3" ht="12" thickBot="1">
      <c r="A75" s="243"/>
      <c r="B75" s="624" t="s">
        <v>441</v>
      </c>
      <c r="C75" s="625" t="s">
        <v>441</v>
      </c>
    </row>
    <row r="76" spans="1:3" ht="12" thickTop="1">
      <c r="A76" s="600" t="s">
        <v>774</v>
      </c>
      <c r="B76" s="601"/>
      <c r="C76" s="602"/>
    </row>
    <row r="77" spans="1:3">
      <c r="A77" s="241"/>
      <c r="B77" s="598" t="s">
        <v>433</v>
      </c>
      <c r="C77" s="599"/>
    </row>
    <row r="78" spans="1:3">
      <c r="A78" s="241"/>
      <c r="B78" s="598" t="s">
        <v>772</v>
      </c>
      <c r="C78" s="599"/>
    </row>
    <row r="79" spans="1:3">
      <c r="A79" s="241"/>
      <c r="B79" s="598" t="s">
        <v>773</v>
      </c>
      <c r="C79" s="599"/>
    </row>
    <row r="80" spans="1:3">
      <c r="A80" s="600" t="s">
        <v>775</v>
      </c>
      <c r="B80" s="601"/>
      <c r="C80" s="602"/>
    </row>
    <row r="81" spans="1:3">
      <c r="A81" s="241"/>
      <c r="B81" s="598" t="s">
        <v>433</v>
      </c>
      <c r="C81" s="599"/>
    </row>
    <row r="82" spans="1:3">
      <c r="A82" s="241"/>
      <c r="B82" s="598" t="s">
        <v>776</v>
      </c>
      <c r="C82" s="599"/>
    </row>
    <row r="83" spans="1:3" ht="76.5" customHeight="1">
      <c r="A83" s="241"/>
      <c r="B83" s="598" t="s">
        <v>790</v>
      </c>
      <c r="C83" s="599"/>
    </row>
    <row r="84" spans="1:3" ht="53.25" customHeight="1">
      <c r="A84" s="241"/>
      <c r="B84" s="598" t="s">
        <v>789</v>
      </c>
      <c r="C84" s="599"/>
    </row>
    <row r="85" spans="1:3">
      <c r="A85" s="241"/>
      <c r="B85" s="598" t="s">
        <v>777</v>
      </c>
      <c r="C85" s="599"/>
    </row>
    <row r="86" spans="1:3">
      <c r="A86" s="241"/>
      <c r="B86" s="598" t="s">
        <v>778</v>
      </c>
      <c r="C86" s="599"/>
    </row>
    <row r="87" spans="1:3">
      <c r="A87" s="241"/>
      <c r="B87" s="598" t="s">
        <v>779</v>
      </c>
      <c r="C87" s="599"/>
    </row>
    <row r="88" spans="1:3">
      <c r="A88" s="600" t="s">
        <v>780</v>
      </c>
      <c r="B88" s="601"/>
      <c r="C88" s="602"/>
    </row>
    <row r="89" spans="1:3">
      <c r="A89" s="241"/>
      <c r="B89" s="598" t="s">
        <v>433</v>
      </c>
      <c r="C89" s="599"/>
    </row>
    <row r="90" spans="1:3">
      <c r="A90" s="241"/>
      <c r="B90" s="598" t="s">
        <v>782</v>
      </c>
      <c r="C90" s="599"/>
    </row>
    <row r="91" spans="1:3" ht="12" customHeight="1">
      <c r="A91" s="241"/>
      <c r="B91" s="598" t="s">
        <v>783</v>
      </c>
      <c r="C91" s="599"/>
    </row>
    <row r="92" spans="1:3">
      <c r="A92" s="241"/>
      <c r="B92" s="598" t="s">
        <v>784</v>
      </c>
      <c r="C92" s="599"/>
    </row>
    <row r="93" spans="1:3" ht="24.75" customHeight="1">
      <c r="A93" s="241"/>
      <c r="B93" s="594" t="s">
        <v>826</v>
      </c>
      <c r="C93" s="595"/>
    </row>
    <row r="94" spans="1:3" ht="24" customHeight="1">
      <c r="A94" s="241"/>
      <c r="B94" s="594" t="s">
        <v>827</v>
      </c>
      <c r="C94" s="595"/>
    </row>
    <row r="95" spans="1:3" ht="13.5" customHeight="1">
      <c r="A95" s="241"/>
      <c r="B95" s="596" t="s">
        <v>785</v>
      </c>
      <c r="C95" s="597"/>
    </row>
    <row r="96" spans="1:3" ht="11.25" customHeight="1" thickBot="1">
      <c r="A96" s="606" t="s">
        <v>822</v>
      </c>
      <c r="B96" s="607"/>
      <c r="C96" s="608"/>
    </row>
    <row r="97" spans="1:3" ht="12.75" thickTop="1" thickBot="1">
      <c r="A97" s="620" t="s">
        <v>534</v>
      </c>
      <c r="B97" s="620"/>
      <c r="C97" s="620"/>
    </row>
    <row r="98" spans="1:3">
      <c r="A98" s="406">
        <v>2</v>
      </c>
      <c r="B98" s="403" t="s">
        <v>802</v>
      </c>
      <c r="C98" s="403" t="s">
        <v>823</v>
      </c>
    </row>
    <row r="99" spans="1:3">
      <c r="A99" s="253">
        <v>3</v>
      </c>
      <c r="B99" s="404" t="s">
        <v>803</v>
      </c>
      <c r="C99" s="405" t="s">
        <v>824</v>
      </c>
    </row>
    <row r="100" spans="1:3">
      <c r="A100" s="253">
        <v>4</v>
      </c>
      <c r="B100" s="404" t="s">
        <v>804</v>
      </c>
      <c r="C100" s="405" t="s">
        <v>828</v>
      </c>
    </row>
    <row r="101" spans="1:3" ht="11.25" customHeight="1">
      <c r="A101" s="253">
        <v>5</v>
      </c>
      <c r="B101" s="404" t="s">
        <v>805</v>
      </c>
      <c r="C101" s="405" t="s">
        <v>825</v>
      </c>
    </row>
    <row r="102" spans="1:3" ht="12" customHeight="1">
      <c r="A102" s="253">
        <v>6</v>
      </c>
      <c r="B102" s="404" t="s">
        <v>820</v>
      </c>
      <c r="C102" s="405" t="s">
        <v>806</v>
      </c>
    </row>
    <row r="103" spans="1:3" ht="12" customHeight="1">
      <c r="A103" s="253">
        <v>7</v>
      </c>
      <c r="B103" s="404" t="s">
        <v>807</v>
      </c>
      <c r="C103" s="405" t="s">
        <v>821</v>
      </c>
    </row>
    <row r="104" spans="1:3">
      <c r="A104" s="253">
        <v>8</v>
      </c>
      <c r="B104" s="404" t="s">
        <v>812</v>
      </c>
      <c r="C104" s="405" t="s">
        <v>832</v>
      </c>
    </row>
    <row r="105" spans="1:3" ht="11.25" customHeight="1">
      <c r="A105" s="600" t="s">
        <v>786</v>
      </c>
      <c r="B105" s="601"/>
      <c r="C105" s="602"/>
    </row>
    <row r="106" spans="1:3" ht="27.6" customHeight="1">
      <c r="A106" s="241"/>
      <c r="B106" s="639" t="s">
        <v>433</v>
      </c>
      <c r="C106" s="640"/>
    </row>
    <row r="107" spans="1:3" ht="12" thickBot="1">
      <c r="A107" s="626" t="s">
        <v>687</v>
      </c>
      <c r="B107" s="627"/>
      <c r="C107" s="628"/>
    </row>
    <row r="108" spans="1:3" ht="24" customHeight="1" thickTop="1" thickBot="1">
      <c r="A108" s="629" t="s">
        <v>366</v>
      </c>
      <c r="B108" s="630"/>
      <c r="C108" s="631"/>
    </row>
    <row r="109" spans="1:3">
      <c r="A109" s="245" t="s">
        <v>442</v>
      </c>
      <c r="B109" s="632" t="s">
        <v>443</v>
      </c>
      <c r="C109" s="633"/>
    </row>
    <row r="110" spans="1:3">
      <c r="A110" s="247" t="s">
        <v>444</v>
      </c>
      <c r="B110" s="609" t="s">
        <v>445</v>
      </c>
      <c r="C110" s="610"/>
    </row>
    <row r="111" spans="1:3">
      <c r="A111" s="245" t="s">
        <v>446</v>
      </c>
      <c r="B111" s="611" t="s">
        <v>447</v>
      </c>
      <c r="C111" s="611"/>
    </row>
    <row r="112" spans="1:3">
      <c r="A112" s="247" t="s">
        <v>448</v>
      </c>
      <c r="B112" s="609" t="s">
        <v>449</v>
      </c>
      <c r="C112" s="610"/>
    </row>
    <row r="113" spans="1:3" ht="12" thickBot="1">
      <c r="A113" s="268" t="s">
        <v>450</v>
      </c>
      <c r="B113" s="612" t="s">
        <v>451</v>
      </c>
      <c r="C113" s="612"/>
    </row>
    <row r="114" spans="1:3" ht="12" thickBot="1">
      <c r="A114" s="613" t="s">
        <v>687</v>
      </c>
      <c r="B114" s="614"/>
      <c r="C114" s="615"/>
    </row>
    <row r="115" spans="1:3" ht="12.75" thickTop="1" thickBot="1">
      <c r="A115" s="616" t="s">
        <v>452</v>
      </c>
      <c r="B115" s="616"/>
      <c r="C115" s="616"/>
    </row>
    <row r="116" spans="1:3">
      <c r="A116" s="245">
        <v>1</v>
      </c>
      <c r="B116" s="248" t="s">
        <v>91</v>
      </c>
      <c r="C116" s="249" t="s">
        <v>453</v>
      </c>
    </row>
    <row r="117" spans="1:3">
      <c r="A117" s="245">
        <v>2</v>
      </c>
      <c r="B117" s="248" t="s">
        <v>92</v>
      </c>
      <c r="C117" s="249" t="s">
        <v>92</v>
      </c>
    </row>
    <row r="118" spans="1:3">
      <c r="A118" s="245">
        <v>3</v>
      </c>
      <c r="B118" s="248" t="s">
        <v>93</v>
      </c>
      <c r="C118" s="250" t="s">
        <v>454</v>
      </c>
    </row>
    <row r="119" spans="1:3" ht="33.75">
      <c r="A119" s="245">
        <v>4</v>
      </c>
      <c r="B119" s="248" t="s">
        <v>94</v>
      </c>
      <c r="C119" s="250" t="s">
        <v>663</v>
      </c>
    </row>
    <row r="120" spans="1:3">
      <c r="A120" s="245">
        <v>5</v>
      </c>
      <c r="B120" s="248" t="s">
        <v>95</v>
      </c>
      <c r="C120" s="250" t="s">
        <v>455</v>
      </c>
    </row>
    <row r="121" spans="1:3">
      <c r="A121" s="245">
        <v>5.0999999999999996</v>
      </c>
      <c r="B121" s="248" t="s">
        <v>456</v>
      </c>
      <c r="C121" s="249" t="s">
        <v>457</v>
      </c>
    </row>
    <row r="122" spans="1:3">
      <c r="A122" s="245">
        <v>5.2</v>
      </c>
      <c r="B122" s="248" t="s">
        <v>458</v>
      </c>
      <c r="C122" s="249" t="s">
        <v>459</v>
      </c>
    </row>
    <row r="123" spans="1:3">
      <c r="A123" s="245">
        <v>6</v>
      </c>
      <c r="B123" s="248" t="s">
        <v>96</v>
      </c>
      <c r="C123" s="250" t="s">
        <v>460</v>
      </c>
    </row>
    <row r="124" spans="1:3">
      <c r="A124" s="245">
        <v>7</v>
      </c>
      <c r="B124" s="248" t="s">
        <v>97</v>
      </c>
      <c r="C124" s="250" t="s">
        <v>461</v>
      </c>
    </row>
    <row r="125" spans="1:3" ht="22.5">
      <c r="A125" s="245">
        <v>8</v>
      </c>
      <c r="B125" s="248" t="s">
        <v>98</v>
      </c>
      <c r="C125" s="250" t="s">
        <v>462</v>
      </c>
    </row>
    <row r="126" spans="1:3">
      <c r="A126" s="245">
        <v>9</v>
      </c>
      <c r="B126" s="248" t="s">
        <v>99</v>
      </c>
      <c r="C126" s="250" t="s">
        <v>463</v>
      </c>
    </row>
    <row r="127" spans="1:3" ht="22.5">
      <c r="A127" s="245">
        <v>10</v>
      </c>
      <c r="B127" s="248" t="s">
        <v>464</v>
      </c>
      <c r="C127" s="250" t="s">
        <v>465</v>
      </c>
    </row>
    <row r="128" spans="1:3" ht="22.5">
      <c r="A128" s="245">
        <v>11</v>
      </c>
      <c r="B128" s="248" t="s">
        <v>100</v>
      </c>
      <c r="C128" s="250" t="s">
        <v>466</v>
      </c>
    </row>
    <row r="129" spans="1:3">
      <c r="A129" s="245">
        <v>12</v>
      </c>
      <c r="B129" s="248" t="s">
        <v>101</v>
      </c>
      <c r="C129" s="250" t="s">
        <v>467</v>
      </c>
    </row>
    <row r="130" spans="1:3">
      <c r="A130" s="245">
        <v>13</v>
      </c>
      <c r="B130" s="248" t="s">
        <v>468</v>
      </c>
      <c r="C130" s="250" t="s">
        <v>469</v>
      </c>
    </row>
    <row r="131" spans="1:3">
      <c r="A131" s="245">
        <v>14</v>
      </c>
      <c r="B131" s="248" t="s">
        <v>102</v>
      </c>
      <c r="C131" s="250" t="s">
        <v>470</v>
      </c>
    </row>
    <row r="132" spans="1:3">
      <c r="A132" s="245">
        <v>15</v>
      </c>
      <c r="B132" s="248" t="s">
        <v>103</v>
      </c>
      <c r="C132" s="250" t="s">
        <v>471</v>
      </c>
    </row>
    <row r="133" spans="1:3">
      <c r="A133" s="245">
        <v>16</v>
      </c>
      <c r="B133" s="248" t="s">
        <v>104</v>
      </c>
      <c r="C133" s="250" t="s">
        <v>472</v>
      </c>
    </row>
    <row r="134" spans="1:3">
      <c r="A134" s="245">
        <v>17</v>
      </c>
      <c r="B134" s="248" t="s">
        <v>105</v>
      </c>
      <c r="C134" s="250" t="s">
        <v>473</v>
      </c>
    </row>
    <row r="135" spans="1:3">
      <c r="A135" s="245">
        <v>18</v>
      </c>
      <c r="B135" s="248" t="s">
        <v>106</v>
      </c>
      <c r="C135" s="250" t="s">
        <v>664</v>
      </c>
    </row>
    <row r="136" spans="1:3" ht="22.5">
      <c r="A136" s="245">
        <v>19</v>
      </c>
      <c r="B136" s="248" t="s">
        <v>665</v>
      </c>
      <c r="C136" s="250" t="s">
        <v>666</v>
      </c>
    </row>
    <row r="137" spans="1:3" ht="22.5">
      <c r="A137" s="245">
        <v>20</v>
      </c>
      <c r="B137" s="248" t="s">
        <v>107</v>
      </c>
      <c r="C137" s="250" t="s">
        <v>667</v>
      </c>
    </row>
    <row r="138" spans="1:3">
      <c r="A138" s="245">
        <v>21</v>
      </c>
      <c r="B138" s="248" t="s">
        <v>108</v>
      </c>
      <c r="C138" s="250" t="s">
        <v>474</v>
      </c>
    </row>
    <row r="139" spans="1:3">
      <c r="A139" s="245">
        <v>22</v>
      </c>
      <c r="B139" s="248" t="s">
        <v>109</v>
      </c>
      <c r="C139" s="250" t="s">
        <v>668</v>
      </c>
    </row>
    <row r="140" spans="1:3">
      <c r="A140" s="245">
        <v>23</v>
      </c>
      <c r="B140" s="248" t="s">
        <v>110</v>
      </c>
      <c r="C140" s="250" t="s">
        <v>475</v>
      </c>
    </row>
    <row r="141" spans="1:3">
      <c r="A141" s="245">
        <v>24</v>
      </c>
      <c r="B141" s="248" t="s">
        <v>111</v>
      </c>
      <c r="C141" s="250" t="s">
        <v>476</v>
      </c>
    </row>
    <row r="142" spans="1:3" ht="22.5">
      <c r="A142" s="245">
        <v>25</v>
      </c>
      <c r="B142" s="248" t="s">
        <v>112</v>
      </c>
      <c r="C142" s="250" t="s">
        <v>477</v>
      </c>
    </row>
    <row r="143" spans="1:3" ht="33.75">
      <c r="A143" s="245">
        <v>26</v>
      </c>
      <c r="B143" s="248" t="s">
        <v>113</v>
      </c>
      <c r="C143" s="250" t="s">
        <v>478</v>
      </c>
    </row>
    <row r="144" spans="1:3">
      <c r="A144" s="245">
        <v>27</v>
      </c>
      <c r="B144" s="248" t="s">
        <v>479</v>
      </c>
      <c r="C144" s="250" t="s">
        <v>480</v>
      </c>
    </row>
    <row r="145" spans="1:3" ht="22.5">
      <c r="A145" s="245">
        <v>28</v>
      </c>
      <c r="B145" s="248" t="s">
        <v>120</v>
      </c>
      <c r="C145" s="250" t="s">
        <v>481</v>
      </c>
    </row>
    <row r="146" spans="1:3">
      <c r="A146" s="245">
        <v>29</v>
      </c>
      <c r="B146" s="248" t="s">
        <v>114</v>
      </c>
      <c r="C146" s="269" t="s">
        <v>482</v>
      </c>
    </row>
    <row r="147" spans="1:3">
      <c r="A147" s="245">
        <v>30</v>
      </c>
      <c r="B147" s="248" t="s">
        <v>115</v>
      </c>
      <c r="C147" s="269" t="s">
        <v>483</v>
      </c>
    </row>
    <row r="148" spans="1:3" ht="32.25" customHeight="1">
      <c r="A148" s="245">
        <v>31</v>
      </c>
      <c r="B148" s="248" t="s">
        <v>484</v>
      </c>
      <c r="C148" s="269" t="s">
        <v>485</v>
      </c>
    </row>
    <row r="149" spans="1:3">
      <c r="A149" s="245">
        <v>31.1</v>
      </c>
      <c r="B149" s="248" t="s">
        <v>486</v>
      </c>
      <c r="C149" s="251" t="s">
        <v>487</v>
      </c>
    </row>
    <row r="150" spans="1:3" ht="33.75">
      <c r="A150" s="245" t="s">
        <v>488</v>
      </c>
      <c r="B150" s="248" t="s">
        <v>701</v>
      </c>
      <c r="C150" s="278" t="s">
        <v>711</v>
      </c>
    </row>
    <row r="151" spans="1:3">
      <c r="A151" s="245">
        <v>31.2</v>
      </c>
      <c r="B151" s="248" t="s">
        <v>489</v>
      </c>
      <c r="C151" s="278" t="s">
        <v>490</v>
      </c>
    </row>
    <row r="152" spans="1:3">
      <c r="A152" s="245" t="s">
        <v>491</v>
      </c>
      <c r="B152" s="248" t="s">
        <v>701</v>
      </c>
      <c r="C152" s="278" t="s">
        <v>702</v>
      </c>
    </row>
    <row r="153" spans="1:3" ht="33.75">
      <c r="A153" s="245">
        <v>32</v>
      </c>
      <c r="B153" s="274" t="s">
        <v>492</v>
      </c>
      <c r="C153" s="278" t="s">
        <v>703</v>
      </c>
    </row>
    <row r="154" spans="1:3">
      <c r="A154" s="245">
        <v>33</v>
      </c>
      <c r="B154" s="248" t="s">
        <v>116</v>
      </c>
      <c r="C154" s="278" t="s">
        <v>493</v>
      </c>
    </row>
    <row r="155" spans="1:3">
      <c r="A155" s="245">
        <v>34</v>
      </c>
      <c r="B155" s="276" t="s">
        <v>117</v>
      </c>
      <c r="C155" s="278" t="s">
        <v>494</v>
      </c>
    </row>
    <row r="156" spans="1:3">
      <c r="A156" s="245">
        <v>35</v>
      </c>
      <c r="B156" s="276" t="s">
        <v>118</v>
      </c>
      <c r="C156" s="278" t="s">
        <v>495</v>
      </c>
    </row>
    <row r="157" spans="1:3">
      <c r="A157" s="261" t="s">
        <v>712</v>
      </c>
      <c r="B157" s="276" t="s">
        <v>125</v>
      </c>
      <c r="C157" s="278" t="s">
        <v>740</v>
      </c>
    </row>
    <row r="158" spans="1:3">
      <c r="A158" s="261">
        <v>36.1</v>
      </c>
      <c r="B158" s="276" t="s">
        <v>496</v>
      </c>
      <c r="C158" s="278" t="s">
        <v>497</v>
      </c>
    </row>
    <row r="159" spans="1:3" ht="22.5">
      <c r="A159" s="261" t="s">
        <v>713</v>
      </c>
      <c r="B159" s="276" t="s">
        <v>701</v>
      </c>
      <c r="C159" s="251" t="s">
        <v>704</v>
      </c>
    </row>
    <row r="160" spans="1:3" ht="22.5">
      <c r="A160" s="261">
        <v>36.200000000000003</v>
      </c>
      <c r="B160" s="277" t="s">
        <v>749</v>
      </c>
      <c r="C160" s="251" t="s">
        <v>741</v>
      </c>
    </row>
    <row r="161" spans="1:3" ht="22.5">
      <c r="A161" s="261" t="s">
        <v>714</v>
      </c>
      <c r="B161" s="276" t="s">
        <v>701</v>
      </c>
      <c r="C161" s="251" t="s">
        <v>742</v>
      </c>
    </row>
    <row r="162" spans="1:3" ht="22.5">
      <c r="A162" s="261">
        <v>36.299999999999997</v>
      </c>
      <c r="B162" s="277" t="s">
        <v>750</v>
      </c>
      <c r="C162" s="251" t="s">
        <v>743</v>
      </c>
    </row>
    <row r="163" spans="1:3" ht="22.5">
      <c r="A163" s="261" t="s">
        <v>715</v>
      </c>
      <c r="B163" s="276" t="s">
        <v>701</v>
      </c>
      <c r="C163" s="251" t="s">
        <v>744</v>
      </c>
    </row>
    <row r="164" spans="1:3">
      <c r="A164" s="261" t="s">
        <v>716</v>
      </c>
      <c r="B164" s="276" t="s">
        <v>119</v>
      </c>
      <c r="C164" s="275" t="s">
        <v>745</v>
      </c>
    </row>
    <row r="165" spans="1:3">
      <c r="A165" s="261" t="s">
        <v>717</v>
      </c>
      <c r="B165" s="276" t="s">
        <v>701</v>
      </c>
      <c r="C165" s="275" t="s">
        <v>746</v>
      </c>
    </row>
    <row r="166" spans="1:3">
      <c r="A166" s="259">
        <v>37</v>
      </c>
      <c r="B166" s="276" t="s">
        <v>500</v>
      </c>
      <c r="C166" s="251" t="s">
        <v>501</v>
      </c>
    </row>
    <row r="167" spans="1:3">
      <c r="A167" s="259">
        <v>37.1</v>
      </c>
      <c r="B167" s="276" t="s">
        <v>502</v>
      </c>
      <c r="C167" s="251" t="s">
        <v>503</v>
      </c>
    </row>
    <row r="168" spans="1:3">
      <c r="A168" s="260" t="s">
        <v>498</v>
      </c>
      <c r="B168" s="276" t="s">
        <v>701</v>
      </c>
      <c r="C168" s="251" t="s">
        <v>705</v>
      </c>
    </row>
    <row r="169" spans="1:3">
      <c r="A169" s="259">
        <v>37.200000000000003</v>
      </c>
      <c r="B169" s="276" t="s">
        <v>505</v>
      </c>
      <c r="C169" s="251" t="s">
        <v>506</v>
      </c>
    </row>
    <row r="170" spans="1:3" ht="22.5">
      <c r="A170" s="260" t="s">
        <v>499</v>
      </c>
      <c r="B170" s="248" t="s">
        <v>701</v>
      </c>
      <c r="C170" s="251" t="s">
        <v>706</v>
      </c>
    </row>
    <row r="171" spans="1:3">
      <c r="A171" s="259">
        <v>38</v>
      </c>
      <c r="B171" s="248" t="s">
        <v>121</v>
      </c>
      <c r="C171" s="251" t="s">
        <v>508</v>
      </c>
    </row>
    <row r="172" spans="1:3">
      <c r="A172" s="261">
        <v>38.1</v>
      </c>
      <c r="B172" s="248" t="s">
        <v>122</v>
      </c>
      <c r="C172" s="269" t="s">
        <v>122</v>
      </c>
    </row>
    <row r="173" spans="1:3">
      <c r="A173" s="261" t="s">
        <v>504</v>
      </c>
      <c r="B173" s="252" t="s">
        <v>509</v>
      </c>
      <c r="C173" s="611" t="s">
        <v>510</v>
      </c>
    </row>
    <row r="174" spans="1:3">
      <c r="A174" s="261" t="s">
        <v>718</v>
      </c>
      <c r="B174" s="252" t="s">
        <v>511</v>
      </c>
      <c r="C174" s="611"/>
    </row>
    <row r="175" spans="1:3">
      <c r="A175" s="261" t="s">
        <v>719</v>
      </c>
      <c r="B175" s="252" t="s">
        <v>512</v>
      </c>
      <c r="C175" s="611"/>
    </row>
    <row r="176" spans="1:3">
      <c r="A176" s="261" t="s">
        <v>720</v>
      </c>
      <c r="B176" s="252" t="s">
        <v>513</v>
      </c>
      <c r="C176" s="611"/>
    </row>
    <row r="177" spans="1:3">
      <c r="A177" s="261" t="s">
        <v>721</v>
      </c>
      <c r="B177" s="252" t="s">
        <v>514</v>
      </c>
      <c r="C177" s="611"/>
    </row>
    <row r="178" spans="1:3">
      <c r="A178" s="261" t="s">
        <v>722</v>
      </c>
      <c r="B178" s="252" t="s">
        <v>515</v>
      </c>
      <c r="C178" s="611"/>
    </row>
    <row r="179" spans="1:3">
      <c r="A179" s="261">
        <v>38.200000000000003</v>
      </c>
      <c r="B179" s="248" t="s">
        <v>123</v>
      </c>
      <c r="C179" s="269" t="s">
        <v>123</v>
      </c>
    </row>
    <row r="180" spans="1:3">
      <c r="A180" s="261" t="s">
        <v>507</v>
      </c>
      <c r="B180" s="252" t="s">
        <v>516</v>
      </c>
      <c r="C180" s="611" t="s">
        <v>517</v>
      </c>
    </row>
    <row r="181" spans="1:3">
      <c r="A181" s="261" t="s">
        <v>723</v>
      </c>
      <c r="B181" s="252" t="s">
        <v>518</v>
      </c>
      <c r="C181" s="611"/>
    </row>
    <row r="182" spans="1:3">
      <c r="A182" s="261" t="s">
        <v>724</v>
      </c>
      <c r="B182" s="252" t="s">
        <v>519</v>
      </c>
      <c r="C182" s="611"/>
    </row>
    <row r="183" spans="1:3">
      <c r="A183" s="261" t="s">
        <v>725</v>
      </c>
      <c r="B183" s="252" t="s">
        <v>520</v>
      </c>
      <c r="C183" s="611"/>
    </row>
    <row r="184" spans="1:3">
      <c r="A184" s="261" t="s">
        <v>726</v>
      </c>
      <c r="B184" s="252" t="s">
        <v>521</v>
      </c>
      <c r="C184" s="611"/>
    </row>
    <row r="185" spans="1:3">
      <c r="A185" s="261" t="s">
        <v>727</v>
      </c>
      <c r="B185" s="252" t="s">
        <v>522</v>
      </c>
      <c r="C185" s="611"/>
    </row>
    <row r="186" spans="1:3">
      <c r="A186" s="261" t="s">
        <v>728</v>
      </c>
      <c r="B186" s="252" t="s">
        <v>523</v>
      </c>
      <c r="C186" s="611"/>
    </row>
    <row r="187" spans="1:3">
      <c r="A187" s="261">
        <v>38.299999999999997</v>
      </c>
      <c r="B187" s="248" t="s">
        <v>124</v>
      </c>
      <c r="C187" s="269" t="s">
        <v>524</v>
      </c>
    </row>
    <row r="188" spans="1:3">
      <c r="A188" s="261" t="s">
        <v>729</v>
      </c>
      <c r="B188" s="252" t="s">
        <v>525</v>
      </c>
      <c r="C188" s="611" t="s">
        <v>526</v>
      </c>
    </row>
    <row r="189" spans="1:3">
      <c r="A189" s="261" t="s">
        <v>730</v>
      </c>
      <c r="B189" s="252" t="s">
        <v>527</v>
      </c>
      <c r="C189" s="611"/>
    </row>
    <row r="190" spans="1:3">
      <c r="A190" s="261" t="s">
        <v>731</v>
      </c>
      <c r="B190" s="252" t="s">
        <v>528</v>
      </c>
      <c r="C190" s="611"/>
    </row>
    <row r="191" spans="1:3">
      <c r="A191" s="261" t="s">
        <v>732</v>
      </c>
      <c r="B191" s="252" t="s">
        <v>529</v>
      </c>
      <c r="C191" s="611"/>
    </row>
    <row r="192" spans="1:3">
      <c r="A192" s="261" t="s">
        <v>733</v>
      </c>
      <c r="B192" s="252" t="s">
        <v>530</v>
      </c>
      <c r="C192" s="611"/>
    </row>
    <row r="193" spans="1:3">
      <c r="A193" s="261" t="s">
        <v>734</v>
      </c>
      <c r="B193" s="252" t="s">
        <v>531</v>
      </c>
      <c r="C193" s="611"/>
    </row>
    <row r="194" spans="1:3">
      <c r="A194" s="261">
        <v>38.4</v>
      </c>
      <c r="B194" s="248" t="s">
        <v>500</v>
      </c>
      <c r="C194" s="251" t="s">
        <v>501</v>
      </c>
    </row>
    <row r="195" spans="1:3" s="246" customFormat="1">
      <c r="A195" s="261" t="s">
        <v>735</v>
      </c>
      <c r="B195" s="252" t="s">
        <v>525</v>
      </c>
      <c r="C195" s="611" t="s">
        <v>532</v>
      </c>
    </row>
    <row r="196" spans="1:3">
      <c r="A196" s="261" t="s">
        <v>736</v>
      </c>
      <c r="B196" s="252" t="s">
        <v>527</v>
      </c>
      <c r="C196" s="611"/>
    </row>
    <row r="197" spans="1:3">
      <c r="A197" s="261" t="s">
        <v>737</v>
      </c>
      <c r="B197" s="252" t="s">
        <v>528</v>
      </c>
      <c r="C197" s="611"/>
    </row>
    <row r="198" spans="1:3">
      <c r="A198" s="261" t="s">
        <v>738</v>
      </c>
      <c r="B198" s="252" t="s">
        <v>529</v>
      </c>
      <c r="C198" s="611"/>
    </row>
    <row r="199" spans="1:3" ht="12" thickBot="1">
      <c r="A199" s="262" t="s">
        <v>739</v>
      </c>
      <c r="B199" s="252" t="s">
        <v>533</v>
      </c>
      <c r="C199" s="611"/>
    </row>
    <row r="200" spans="1:3" ht="12" thickBot="1">
      <c r="A200" s="606" t="s">
        <v>688</v>
      </c>
      <c r="B200" s="607"/>
      <c r="C200" s="608"/>
    </row>
    <row r="201" spans="1:3" ht="12.75" thickTop="1" thickBot="1">
      <c r="A201" s="620" t="s">
        <v>534</v>
      </c>
      <c r="B201" s="620"/>
      <c r="C201" s="620"/>
    </row>
    <row r="202" spans="1:3">
      <c r="A202" s="253">
        <v>11.1</v>
      </c>
      <c r="B202" s="254" t="s">
        <v>535</v>
      </c>
      <c r="C202" s="249" t="s">
        <v>536</v>
      </c>
    </row>
    <row r="203" spans="1:3">
      <c r="A203" s="253">
        <v>11.2</v>
      </c>
      <c r="B203" s="254" t="s">
        <v>537</v>
      </c>
      <c r="C203" s="249" t="s">
        <v>538</v>
      </c>
    </row>
    <row r="204" spans="1:3" ht="22.5">
      <c r="A204" s="253">
        <v>11.3</v>
      </c>
      <c r="B204" s="254" t="s">
        <v>539</v>
      </c>
      <c r="C204" s="249" t="s">
        <v>540</v>
      </c>
    </row>
    <row r="205" spans="1:3" ht="22.5">
      <c r="A205" s="253">
        <v>11.4</v>
      </c>
      <c r="B205" s="254" t="s">
        <v>541</v>
      </c>
      <c r="C205" s="249" t="s">
        <v>542</v>
      </c>
    </row>
    <row r="206" spans="1:3" ht="22.5">
      <c r="A206" s="253">
        <v>11.5</v>
      </c>
      <c r="B206" s="254" t="s">
        <v>543</v>
      </c>
      <c r="C206" s="249" t="s">
        <v>544</v>
      </c>
    </row>
    <row r="207" spans="1:3">
      <c r="A207" s="253">
        <v>11.6</v>
      </c>
      <c r="B207" s="254" t="s">
        <v>545</v>
      </c>
      <c r="C207" s="249" t="s">
        <v>546</v>
      </c>
    </row>
    <row r="208" spans="1:3" ht="22.5">
      <c r="A208" s="253">
        <v>11.7</v>
      </c>
      <c r="B208" s="254" t="s">
        <v>707</v>
      </c>
      <c r="C208" s="249" t="s">
        <v>708</v>
      </c>
    </row>
    <row r="209" spans="1:3" ht="22.5">
      <c r="A209" s="253">
        <v>11.8</v>
      </c>
      <c r="B209" s="254" t="s">
        <v>709</v>
      </c>
      <c r="C209" s="249" t="s">
        <v>710</v>
      </c>
    </row>
    <row r="210" spans="1:3">
      <c r="A210" s="253">
        <v>11.9</v>
      </c>
      <c r="B210" s="249" t="s">
        <v>547</v>
      </c>
      <c r="C210" s="249" t="s">
        <v>548</v>
      </c>
    </row>
    <row r="211" spans="1:3">
      <c r="A211" s="253">
        <v>11.1</v>
      </c>
      <c r="B211" s="249" t="s">
        <v>549</v>
      </c>
      <c r="C211" s="249" t="s">
        <v>550</v>
      </c>
    </row>
    <row r="212" spans="1:3">
      <c r="A212" s="253">
        <v>11.11</v>
      </c>
      <c r="B212" s="251" t="s">
        <v>551</v>
      </c>
      <c r="C212" s="249" t="s">
        <v>552</v>
      </c>
    </row>
    <row r="213" spans="1:3">
      <c r="A213" s="253">
        <v>11.12</v>
      </c>
      <c r="B213" s="254" t="s">
        <v>553</v>
      </c>
      <c r="C213" s="249" t="s">
        <v>554</v>
      </c>
    </row>
    <row r="214" spans="1:3">
      <c r="A214" s="253">
        <v>11.13</v>
      </c>
      <c r="B214" s="254" t="s">
        <v>555</v>
      </c>
      <c r="C214" s="269" t="s">
        <v>556</v>
      </c>
    </row>
    <row r="215" spans="1:3" ht="22.5">
      <c r="A215" s="253">
        <v>11.14</v>
      </c>
      <c r="B215" s="254" t="s">
        <v>747</v>
      </c>
      <c r="C215" s="269" t="s">
        <v>748</v>
      </c>
    </row>
    <row r="216" spans="1:3">
      <c r="A216" s="253">
        <v>11.15</v>
      </c>
      <c r="B216" s="254" t="s">
        <v>557</v>
      </c>
      <c r="C216" s="269" t="s">
        <v>558</v>
      </c>
    </row>
    <row r="217" spans="1:3">
      <c r="A217" s="253">
        <v>11.16</v>
      </c>
      <c r="B217" s="254" t="s">
        <v>559</v>
      </c>
      <c r="C217" s="269" t="s">
        <v>560</v>
      </c>
    </row>
    <row r="218" spans="1:3">
      <c r="A218" s="253">
        <v>11.17</v>
      </c>
      <c r="B218" s="254" t="s">
        <v>561</v>
      </c>
      <c r="C218" s="269" t="s">
        <v>562</v>
      </c>
    </row>
    <row r="219" spans="1:3">
      <c r="A219" s="253">
        <v>11.18</v>
      </c>
      <c r="B219" s="254" t="s">
        <v>563</v>
      </c>
      <c r="C219" s="269" t="s">
        <v>564</v>
      </c>
    </row>
    <row r="220" spans="1:3" ht="22.5">
      <c r="A220" s="253">
        <v>11.19</v>
      </c>
      <c r="B220" s="254" t="s">
        <v>565</v>
      </c>
      <c r="C220" s="269" t="s">
        <v>669</v>
      </c>
    </row>
    <row r="221" spans="1:3" ht="22.5">
      <c r="A221" s="253">
        <v>11.2</v>
      </c>
      <c r="B221" s="254" t="s">
        <v>566</v>
      </c>
      <c r="C221" s="269" t="s">
        <v>670</v>
      </c>
    </row>
    <row r="222" spans="1:3" s="246" customFormat="1">
      <c r="A222" s="253">
        <v>11.21</v>
      </c>
      <c r="B222" s="254" t="s">
        <v>567</v>
      </c>
      <c r="C222" s="269" t="s">
        <v>568</v>
      </c>
    </row>
    <row r="223" spans="1:3">
      <c r="A223" s="253">
        <v>11.22</v>
      </c>
      <c r="B223" s="254" t="s">
        <v>569</v>
      </c>
      <c r="C223" s="269" t="s">
        <v>570</v>
      </c>
    </row>
    <row r="224" spans="1:3">
      <c r="A224" s="253">
        <v>11.23</v>
      </c>
      <c r="B224" s="254" t="s">
        <v>571</v>
      </c>
      <c r="C224" s="269" t="s">
        <v>572</v>
      </c>
    </row>
    <row r="225" spans="1:3">
      <c r="A225" s="253">
        <v>11.24</v>
      </c>
      <c r="B225" s="254" t="s">
        <v>573</v>
      </c>
      <c r="C225" s="269" t="s">
        <v>574</v>
      </c>
    </row>
    <row r="226" spans="1:3">
      <c r="A226" s="253">
        <v>11.25</v>
      </c>
      <c r="B226" s="271" t="s">
        <v>575</v>
      </c>
      <c r="C226" s="272" t="s">
        <v>576</v>
      </c>
    </row>
    <row r="227" spans="1:3" ht="12" thickBot="1">
      <c r="A227" s="617" t="s">
        <v>689</v>
      </c>
      <c r="B227" s="618"/>
      <c r="C227" s="619"/>
    </row>
    <row r="228" spans="1:3" ht="12.75" thickTop="1" thickBot="1">
      <c r="A228" s="620" t="s">
        <v>534</v>
      </c>
      <c r="B228" s="620"/>
      <c r="C228" s="620"/>
    </row>
    <row r="229" spans="1:3">
      <c r="A229" s="247" t="s">
        <v>577</v>
      </c>
      <c r="B229" s="255" t="s">
        <v>578</v>
      </c>
      <c r="C229" s="621" t="s">
        <v>579</v>
      </c>
    </row>
    <row r="230" spans="1:3">
      <c r="A230" s="245" t="s">
        <v>580</v>
      </c>
      <c r="B230" s="251" t="s">
        <v>581</v>
      </c>
      <c r="C230" s="611"/>
    </row>
    <row r="231" spans="1:3">
      <c r="A231" s="245" t="s">
        <v>582</v>
      </c>
      <c r="B231" s="251" t="s">
        <v>583</v>
      </c>
      <c r="C231" s="611"/>
    </row>
    <row r="232" spans="1:3">
      <c r="A232" s="245" t="s">
        <v>584</v>
      </c>
      <c r="B232" s="251" t="s">
        <v>585</v>
      </c>
      <c r="C232" s="611"/>
    </row>
    <row r="233" spans="1:3">
      <c r="A233" s="245" t="s">
        <v>586</v>
      </c>
      <c r="B233" s="251" t="s">
        <v>587</v>
      </c>
      <c r="C233" s="611"/>
    </row>
    <row r="234" spans="1:3">
      <c r="A234" s="245" t="s">
        <v>588</v>
      </c>
      <c r="B234" s="251" t="s">
        <v>589</v>
      </c>
      <c r="C234" s="269" t="s">
        <v>590</v>
      </c>
    </row>
    <row r="235" spans="1:3" ht="22.5">
      <c r="A235" s="245" t="s">
        <v>591</v>
      </c>
      <c r="B235" s="251" t="s">
        <v>592</v>
      </c>
      <c r="C235" s="269" t="s">
        <v>593</v>
      </c>
    </row>
    <row r="236" spans="1:3">
      <c r="A236" s="245" t="s">
        <v>594</v>
      </c>
      <c r="B236" s="251" t="s">
        <v>595</v>
      </c>
      <c r="C236" s="269" t="s">
        <v>596</v>
      </c>
    </row>
    <row r="237" spans="1:3">
      <c r="A237" s="245" t="s">
        <v>597</v>
      </c>
      <c r="B237" s="251" t="s">
        <v>598</v>
      </c>
      <c r="C237" s="611" t="s">
        <v>599</v>
      </c>
    </row>
    <row r="238" spans="1:3">
      <c r="A238" s="245" t="s">
        <v>600</v>
      </c>
      <c r="B238" s="251" t="s">
        <v>601</v>
      </c>
      <c r="C238" s="611"/>
    </row>
    <row r="239" spans="1:3">
      <c r="A239" s="245" t="s">
        <v>602</v>
      </c>
      <c r="B239" s="251" t="s">
        <v>603</v>
      </c>
      <c r="C239" s="611"/>
    </row>
    <row r="240" spans="1:3">
      <c r="A240" s="245" t="s">
        <v>604</v>
      </c>
      <c r="B240" s="251" t="s">
        <v>605</v>
      </c>
      <c r="C240" s="611" t="s">
        <v>579</v>
      </c>
    </row>
    <row r="241" spans="1:3">
      <c r="A241" s="245" t="s">
        <v>606</v>
      </c>
      <c r="B241" s="251" t="s">
        <v>607</v>
      </c>
      <c r="C241" s="611"/>
    </row>
    <row r="242" spans="1:3">
      <c r="A242" s="245" t="s">
        <v>608</v>
      </c>
      <c r="B242" s="251" t="s">
        <v>609</v>
      </c>
      <c r="C242" s="611"/>
    </row>
    <row r="243" spans="1:3" s="246" customFormat="1">
      <c r="A243" s="245" t="s">
        <v>610</v>
      </c>
      <c r="B243" s="251" t="s">
        <v>611</v>
      </c>
      <c r="C243" s="611"/>
    </row>
    <row r="244" spans="1:3">
      <c r="A244" s="245" t="s">
        <v>612</v>
      </c>
      <c r="B244" s="251" t="s">
        <v>613</v>
      </c>
      <c r="C244" s="611"/>
    </row>
    <row r="245" spans="1:3">
      <c r="A245" s="245" t="s">
        <v>614</v>
      </c>
      <c r="B245" s="251" t="s">
        <v>615</v>
      </c>
      <c r="C245" s="611"/>
    </row>
    <row r="246" spans="1:3">
      <c r="A246" s="245" t="s">
        <v>616</v>
      </c>
      <c r="B246" s="251" t="s">
        <v>617</v>
      </c>
      <c r="C246" s="611"/>
    </row>
    <row r="247" spans="1:3">
      <c r="A247" s="245" t="s">
        <v>618</v>
      </c>
      <c r="B247" s="251" t="s">
        <v>619</v>
      </c>
      <c r="C247" s="611"/>
    </row>
    <row r="248" spans="1:3" s="246" customFormat="1" ht="12" thickBot="1">
      <c r="A248" s="606" t="s">
        <v>690</v>
      </c>
      <c r="B248" s="607"/>
      <c r="C248" s="608"/>
    </row>
    <row r="249" spans="1:3" ht="12.75" thickTop="1" thickBot="1">
      <c r="A249" s="603" t="s">
        <v>620</v>
      </c>
      <c r="B249" s="603"/>
      <c r="C249" s="603"/>
    </row>
    <row r="250" spans="1:3">
      <c r="A250" s="245">
        <v>13.1</v>
      </c>
      <c r="B250" s="604" t="s">
        <v>621</v>
      </c>
      <c r="C250" s="605"/>
    </row>
    <row r="251" spans="1:3" ht="33.75">
      <c r="A251" s="245" t="s">
        <v>622</v>
      </c>
      <c r="B251" s="254" t="s">
        <v>623</v>
      </c>
      <c r="C251" s="249" t="s">
        <v>624</v>
      </c>
    </row>
    <row r="252" spans="1:3" ht="101.25">
      <c r="A252" s="245" t="s">
        <v>625</v>
      </c>
      <c r="B252" s="254" t="s">
        <v>626</v>
      </c>
      <c r="C252" s="249" t="s">
        <v>627</v>
      </c>
    </row>
    <row r="253" spans="1:3" ht="12" thickBot="1">
      <c r="A253" s="606" t="s">
        <v>691</v>
      </c>
      <c r="B253" s="607"/>
      <c r="C253" s="608"/>
    </row>
    <row r="254" spans="1:3" ht="12.75" thickTop="1" thickBot="1">
      <c r="A254" s="603" t="s">
        <v>620</v>
      </c>
      <c r="B254" s="603"/>
      <c r="C254" s="603"/>
    </row>
    <row r="255" spans="1:3">
      <c r="A255" s="245">
        <v>14.1</v>
      </c>
      <c r="B255" s="604" t="s">
        <v>628</v>
      </c>
      <c r="C255" s="605"/>
    </row>
    <row r="256" spans="1:3" ht="22.5">
      <c r="A256" s="245" t="s">
        <v>629</v>
      </c>
      <c r="B256" s="254" t="s">
        <v>630</v>
      </c>
      <c r="C256" s="249" t="s">
        <v>631</v>
      </c>
    </row>
    <row r="257" spans="1:3" ht="45">
      <c r="A257" s="245" t="s">
        <v>632</v>
      </c>
      <c r="B257" s="254" t="s">
        <v>633</v>
      </c>
      <c r="C257" s="249" t="s">
        <v>634</v>
      </c>
    </row>
    <row r="258" spans="1:3" ht="12" customHeight="1">
      <c r="A258" s="245" t="s">
        <v>635</v>
      </c>
      <c r="B258" s="254" t="s">
        <v>636</v>
      </c>
      <c r="C258" s="249" t="s">
        <v>637</v>
      </c>
    </row>
    <row r="259" spans="1:3" ht="33.75">
      <c r="A259" s="245" t="s">
        <v>638</v>
      </c>
      <c r="B259" s="254" t="s">
        <v>639</v>
      </c>
      <c r="C259" s="249" t="s">
        <v>640</v>
      </c>
    </row>
    <row r="260" spans="1:3" ht="11.25" customHeight="1">
      <c r="A260" s="245" t="s">
        <v>641</v>
      </c>
      <c r="B260" s="254" t="s">
        <v>642</v>
      </c>
      <c r="C260" s="249" t="s">
        <v>643</v>
      </c>
    </row>
    <row r="261" spans="1:3" ht="56.25">
      <c r="A261" s="245" t="s">
        <v>644</v>
      </c>
      <c r="B261" s="254" t="s">
        <v>645</v>
      </c>
      <c r="C261" s="249" t="s">
        <v>646</v>
      </c>
    </row>
    <row r="262" spans="1:3">
      <c r="A262" s="240"/>
      <c r="B262" s="240"/>
      <c r="C262" s="240"/>
    </row>
    <row r="263" spans="1:3">
      <c r="A263" s="240"/>
      <c r="B263" s="240"/>
      <c r="C263" s="240"/>
    </row>
    <row r="264" spans="1:3">
      <c r="A264" s="240"/>
      <c r="B264" s="240"/>
      <c r="C264" s="240"/>
    </row>
    <row r="265" spans="1:3">
      <c r="A265" s="240"/>
      <c r="B265" s="240"/>
      <c r="C265" s="240"/>
    </row>
    <row r="266" spans="1:3">
      <c r="A266" s="240"/>
      <c r="B266" s="240"/>
      <c r="C266" s="240"/>
    </row>
  </sheetData>
  <mergeCells count="125">
    <mergeCell ref="A97:C97"/>
    <mergeCell ref="A1:C1"/>
    <mergeCell ref="B2:C2"/>
    <mergeCell ref="A4:C4"/>
    <mergeCell ref="B5:C5"/>
    <mergeCell ref="B6:C6"/>
    <mergeCell ref="B7:C7"/>
    <mergeCell ref="B3:C3"/>
    <mergeCell ref="B47:C47"/>
    <mergeCell ref="A46:C46"/>
    <mergeCell ref="B14:C14"/>
    <mergeCell ref="B15:C15"/>
    <mergeCell ref="B16:C16"/>
    <mergeCell ref="B17:C17"/>
    <mergeCell ref="B18:C18"/>
    <mergeCell ref="B19:C19"/>
    <mergeCell ref="B8:C8"/>
    <mergeCell ref="B9:C9"/>
    <mergeCell ref="B10:C10"/>
    <mergeCell ref="B11:C11"/>
    <mergeCell ref="B12:C12"/>
    <mergeCell ref="B13:C13"/>
    <mergeCell ref="A26:C26"/>
    <mergeCell ref="B27:C27"/>
    <mergeCell ref="A28:C28"/>
    <mergeCell ref="B29:C29"/>
    <mergeCell ref="B30:C30"/>
    <mergeCell ref="B31:C31"/>
    <mergeCell ref="B20:C20"/>
    <mergeCell ref="B21:C21"/>
    <mergeCell ref="B22:C22"/>
    <mergeCell ref="B23:C23"/>
    <mergeCell ref="B24:C24"/>
    <mergeCell ref="B25:C25"/>
    <mergeCell ref="B38:C38"/>
    <mergeCell ref="B39:C39"/>
    <mergeCell ref="B40:C40"/>
    <mergeCell ref="B41:C41"/>
    <mergeCell ref="A42:C42"/>
    <mergeCell ref="B43:C43"/>
    <mergeCell ref="B32:C32"/>
    <mergeCell ref="B33:C33"/>
    <mergeCell ref="B34:C34"/>
    <mergeCell ref="B35:C35"/>
    <mergeCell ref="B36:C36"/>
    <mergeCell ref="B37:C37"/>
    <mergeCell ref="B52:C52"/>
    <mergeCell ref="B53:C53"/>
    <mergeCell ref="B54:C54"/>
    <mergeCell ref="B44:C44"/>
    <mergeCell ref="B45:C45"/>
    <mergeCell ref="A48:C48"/>
    <mergeCell ref="B49:C49"/>
    <mergeCell ref="B50:C50"/>
    <mergeCell ref="B51:C51"/>
    <mergeCell ref="B61:C61"/>
    <mergeCell ref="B62:C62"/>
    <mergeCell ref="B63:C63"/>
    <mergeCell ref="B64:C64"/>
    <mergeCell ref="A65:C65"/>
    <mergeCell ref="B66:C66"/>
    <mergeCell ref="A55:C55"/>
    <mergeCell ref="B56:C56"/>
    <mergeCell ref="B57:C57"/>
    <mergeCell ref="B58:C58"/>
    <mergeCell ref="B59:C59"/>
    <mergeCell ref="B60:C60"/>
    <mergeCell ref="B73:C73"/>
    <mergeCell ref="B74:C74"/>
    <mergeCell ref="B75:C75"/>
    <mergeCell ref="A107:C107"/>
    <mergeCell ref="A108:C108"/>
    <mergeCell ref="B109:C109"/>
    <mergeCell ref="A67:C67"/>
    <mergeCell ref="B68:C68"/>
    <mergeCell ref="B69:C69"/>
    <mergeCell ref="B70:C70"/>
    <mergeCell ref="B71:C71"/>
    <mergeCell ref="B72:C72"/>
    <mergeCell ref="A76:C76"/>
    <mergeCell ref="B77:C77"/>
    <mergeCell ref="A96:C96"/>
    <mergeCell ref="B106:C106"/>
    <mergeCell ref="B78:C78"/>
    <mergeCell ref="B79:C79"/>
    <mergeCell ref="A80:C80"/>
    <mergeCell ref="B81:C81"/>
    <mergeCell ref="B82:C82"/>
    <mergeCell ref="B85:C85"/>
    <mergeCell ref="B86:C86"/>
    <mergeCell ref="A105:C105"/>
    <mergeCell ref="A249:C249"/>
    <mergeCell ref="B250:C250"/>
    <mergeCell ref="A253:C253"/>
    <mergeCell ref="A254:C254"/>
    <mergeCell ref="B255:C255"/>
    <mergeCell ref="B110:C110"/>
    <mergeCell ref="B111:C111"/>
    <mergeCell ref="B112:C112"/>
    <mergeCell ref="B113:C113"/>
    <mergeCell ref="A114:C114"/>
    <mergeCell ref="A115:C115"/>
    <mergeCell ref="A248:C248"/>
    <mergeCell ref="A227:C227"/>
    <mergeCell ref="A228:C228"/>
    <mergeCell ref="C229:C233"/>
    <mergeCell ref="C237:C239"/>
    <mergeCell ref="C240:C247"/>
    <mergeCell ref="C173:C178"/>
    <mergeCell ref="C180:C186"/>
    <mergeCell ref="C188:C193"/>
    <mergeCell ref="C195:C199"/>
    <mergeCell ref="A200:C200"/>
    <mergeCell ref="A201:C201"/>
    <mergeCell ref="B94:C94"/>
    <mergeCell ref="B95:C95"/>
    <mergeCell ref="B83:C83"/>
    <mergeCell ref="B84:C84"/>
    <mergeCell ref="B87:C87"/>
    <mergeCell ref="A88:C88"/>
    <mergeCell ref="B89:C89"/>
    <mergeCell ref="B93:C93"/>
    <mergeCell ref="B90:C90"/>
    <mergeCell ref="B91:C91"/>
    <mergeCell ref="B92:C92"/>
  </mergeCells>
  <pageMargins left="0.25" right="0.25" top="0.75" bottom="0.75" header="0.3" footer="0.3"/>
  <pageSetup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41"/>
  <sheetViews>
    <sheetView zoomScaleNormal="100" workbookViewId="0">
      <pane xSplit="1" ySplit="5" topLeftCell="B6" activePane="bottomRight" state="frozen"/>
      <selection pane="topRight" activeCell="B1" sqref="B1"/>
      <selection pane="bottomLeft" activeCell="A6" sqref="A6"/>
      <selection pane="bottomRight" activeCell="P22" sqref="P22"/>
    </sheetView>
  </sheetViews>
  <sheetFormatPr defaultRowHeight="15.75"/>
  <cols>
    <col min="1" max="1" width="9.5703125" style="20" bestFit="1" customWidth="1"/>
    <col min="2" max="2" width="86" style="17" customWidth="1"/>
    <col min="3" max="3" width="12.7109375" style="17" customWidth="1"/>
    <col min="4" max="7" width="12.7109375" style="2" customWidth="1"/>
    <col min="8" max="13" width="6.7109375" customWidth="1"/>
  </cols>
  <sheetData>
    <row r="1" spans="1:8">
      <c r="A1" s="18" t="s">
        <v>227</v>
      </c>
      <c r="B1" s="506" t="str">
        <f>Info!C2</f>
        <v>სს "ხალიკ ბანკი საქართველო"</v>
      </c>
    </row>
    <row r="2" spans="1:8">
      <c r="A2" s="18" t="s">
        <v>228</v>
      </c>
      <c r="B2" s="517">
        <v>43738</v>
      </c>
      <c r="C2" s="30"/>
      <c r="D2" s="19"/>
      <c r="E2" s="19"/>
      <c r="F2" s="19"/>
      <c r="G2" s="19"/>
      <c r="H2" s="1"/>
    </row>
    <row r="3" spans="1:8">
      <c r="A3" s="18"/>
      <c r="C3" s="30"/>
      <c r="D3" s="19"/>
      <c r="E3" s="19"/>
      <c r="F3" s="19"/>
      <c r="G3" s="19"/>
      <c r="H3" s="1"/>
    </row>
    <row r="4" spans="1:8" ht="16.5" thickBot="1">
      <c r="A4" s="76" t="s">
        <v>649</v>
      </c>
      <c r="B4" s="220" t="s">
        <v>262</v>
      </c>
      <c r="C4" s="221"/>
      <c r="D4" s="222"/>
      <c r="E4" s="222"/>
      <c r="F4" s="222"/>
      <c r="G4" s="222"/>
      <c r="H4" s="1"/>
    </row>
    <row r="5" spans="1:8" ht="15">
      <c r="A5" s="372" t="s">
        <v>28</v>
      </c>
      <c r="B5" s="373"/>
      <c r="C5" s="374" t="s">
        <v>934</v>
      </c>
      <c r="D5" s="375" t="s">
        <v>914</v>
      </c>
      <c r="E5" s="375" t="s">
        <v>915</v>
      </c>
      <c r="F5" s="375" t="s">
        <v>916</v>
      </c>
      <c r="G5" s="376" t="s">
        <v>917</v>
      </c>
    </row>
    <row r="6" spans="1:8" ht="15">
      <c r="A6" s="129"/>
      <c r="B6" s="33" t="s">
        <v>224</v>
      </c>
      <c r="C6" s="377"/>
      <c r="D6" s="377"/>
      <c r="E6" s="377"/>
      <c r="F6" s="377"/>
      <c r="G6" s="378"/>
    </row>
    <row r="7" spans="1:8" ht="15">
      <c r="A7" s="129"/>
      <c r="B7" s="34" t="s">
        <v>229</v>
      </c>
      <c r="C7" s="377"/>
      <c r="D7" s="377"/>
      <c r="E7" s="377"/>
      <c r="F7" s="377"/>
      <c r="G7" s="378"/>
    </row>
    <row r="8" spans="1:8" ht="15">
      <c r="A8" s="130">
        <v>1</v>
      </c>
      <c r="B8" s="270" t="s">
        <v>25</v>
      </c>
      <c r="C8" s="279">
        <v>100237286</v>
      </c>
      <c r="D8" s="280">
        <v>97149520.140000001</v>
      </c>
      <c r="E8" s="280">
        <v>78495629.349999994</v>
      </c>
      <c r="F8" s="280">
        <v>81014417.01000002</v>
      </c>
      <c r="G8" s="281">
        <v>80075233</v>
      </c>
    </row>
    <row r="9" spans="1:8" ht="15">
      <c r="A9" s="130">
        <v>2</v>
      </c>
      <c r="B9" s="270" t="s">
        <v>126</v>
      </c>
      <c r="C9" s="279">
        <v>100237286</v>
      </c>
      <c r="D9" s="280">
        <v>97149520.140000001</v>
      </c>
      <c r="E9" s="280">
        <v>78495629.349999994</v>
      </c>
      <c r="F9" s="280">
        <v>81014417.01000002</v>
      </c>
      <c r="G9" s="281">
        <v>80075233</v>
      </c>
    </row>
    <row r="10" spans="1:8" ht="15">
      <c r="A10" s="130">
        <v>3</v>
      </c>
      <c r="B10" s="270" t="s">
        <v>90</v>
      </c>
      <c r="C10" s="279">
        <v>118139698.850225</v>
      </c>
      <c r="D10" s="280">
        <v>120252539.9508</v>
      </c>
      <c r="E10" s="280">
        <v>100239775.48628749</v>
      </c>
      <c r="F10" s="280">
        <v>102824771.02341253</v>
      </c>
      <c r="G10" s="281">
        <v>101059521</v>
      </c>
    </row>
    <row r="11" spans="1:8" ht="15">
      <c r="A11" s="129"/>
      <c r="B11" s="33" t="s">
        <v>225</v>
      </c>
      <c r="C11" s="377"/>
      <c r="D11" s="377"/>
      <c r="E11" s="377"/>
      <c r="F11" s="377"/>
      <c r="G11" s="378"/>
    </row>
    <row r="12" spans="1:8" ht="15" customHeight="1">
      <c r="A12" s="130">
        <v>4</v>
      </c>
      <c r="B12" s="270" t="s">
        <v>671</v>
      </c>
      <c r="C12" s="415">
        <v>533632199.67877251</v>
      </c>
      <c r="D12" s="280">
        <v>520628078.93237007</v>
      </c>
      <c r="E12" s="280">
        <v>500258638.97361988</v>
      </c>
      <c r="F12" s="280">
        <v>510465734.21429998</v>
      </c>
      <c r="G12" s="281">
        <v>465970768.68000001</v>
      </c>
    </row>
    <row r="13" spans="1:8" ht="15">
      <c r="A13" s="129"/>
      <c r="B13" s="33" t="s">
        <v>127</v>
      </c>
      <c r="C13" s="377"/>
      <c r="D13" s="377"/>
      <c r="E13" s="377"/>
      <c r="F13" s="377"/>
      <c r="G13" s="378"/>
    </row>
    <row r="14" spans="1:8" s="3" customFormat="1" ht="15">
      <c r="A14" s="130"/>
      <c r="B14" s="34" t="s">
        <v>835</v>
      </c>
      <c r="C14" s="377"/>
      <c r="D14" s="377"/>
      <c r="E14" s="377"/>
      <c r="F14" s="377"/>
      <c r="G14" s="378"/>
    </row>
    <row r="15" spans="1:8" ht="15">
      <c r="A15" s="128">
        <v>5</v>
      </c>
      <c r="B15" s="32" t="str">
        <f>"ძირითადი პირველადი კაპიტალის კოეფიციენტი &gt;="&amp;'9.1. Capital Requirements'!$C$19*100&amp;"%"</f>
        <v>ძირითადი პირველადი კაპიტალის კოეფიციენტი &gt;=9.43823224324959%</v>
      </c>
      <c r="C15" s="507">
        <v>0.18783965071886452</v>
      </c>
      <c r="D15" s="508">
        <v>0.18660061581622797</v>
      </c>
      <c r="E15" s="508">
        <v>0.15691009256941399</v>
      </c>
      <c r="F15" s="508">
        <v>0.15870686625948754</v>
      </c>
      <c r="G15" s="509">
        <v>0.17184604353366795</v>
      </c>
    </row>
    <row r="16" spans="1:8" ht="15" customHeight="1">
      <c r="A16" s="128">
        <v>6</v>
      </c>
      <c r="B16" s="32" t="str">
        <f>"პირველადი კაპიტალის კოეფიციენტი &gt;="&amp;'9.1. Capital Requirements'!$C$20*100&amp;"%"</f>
        <v>პირველადი კაპიტალის კოეფიციენტი &gt;=11.7618863701136%</v>
      </c>
      <c r="C16" s="507">
        <v>0.18783965071886452</v>
      </c>
      <c r="D16" s="508">
        <v>0.18660061581622797</v>
      </c>
      <c r="E16" s="508">
        <v>0.15691009256941449</v>
      </c>
      <c r="F16" s="508">
        <v>0.15870686625948754</v>
      </c>
      <c r="G16" s="509">
        <v>0.17184604353366795</v>
      </c>
    </row>
    <row r="17" spans="1:7" ht="15">
      <c r="A17" s="128">
        <v>7</v>
      </c>
      <c r="B17" s="32" t="str">
        <f>"საზედამხედველო კაპიტალის კოეფიციენტი &gt;="&amp;'9.1. Capital Requirements'!$C$21*100&amp;"%"</f>
        <v>საზედამხედველო კაპიტალის კოეფიციენტი &gt;=17.8086440814147%</v>
      </c>
      <c r="C17" s="507">
        <v>0.22138787524692263</v>
      </c>
      <c r="D17" s="508">
        <v>0.23097590164056611</v>
      </c>
      <c r="E17" s="508">
        <v>0.20037590093786153</v>
      </c>
      <c r="F17" s="508">
        <v>0.20143324836813706</v>
      </c>
      <c r="G17" s="509">
        <v>0.21687952934532992</v>
      </c>
    </row>
    <row r="18" spans="1:7" ht="15">
      <c r="A18" s="129"/>
      <c r="B18" s="33" t="s">
        <v>7</v>
      </c>
      <c r="C18" s="377"/>
      <c r="D18" s="377"/>
      <c r="E18" s="377"/>
      <c r="F18" s="377"/>
      <c r="G18" s="378"/>
    </row>
    <row r="19" spans="1:7" ht="15" customHeight="1">
      <c r="A19" s="131">
        <v>8</v>
      </c>
      <c r="B19" s="35" t="s">
        <v>8</v>
      </c>
      <c r="C19" s="510">
        <v>7.8068338946659668E-2</v>
      </c>
      <c r="D19" s="511">
        <v>7.8451560081423358E-2</v>
      </c>
      <c r="E19" s="511">
        <v>7.7600705401549216E-2</v>
      </c>
      <c r="F19" s="511">
        <v>8.0501818511243439E-2</v>
      </c>
      <c r="G19" s="512">
        <v>8.0740607132142955E-2</v>
      </c>
    </row>
    <row r="20" spans="1:7" ht="15">
      <c r="A20" s="131">
        <v>9</v>
      </c>
      <c r="B20" s="35" t="s">
        <v>9</v>
      </c>
      <c r="C20" s="510">
        <v>3.1926213836785726E-2</v>
      </c>
      <c r="D20" s="511">
        <v>3.2353002877717287E-2</v>
      </c>
      <c r="E20" s="511">
        <v>3.2326117959837579E-2</v>
      </c>
      <c r="F20" s="511">
        <v>2.7396457503209688E-2</v>
      </c>
      <c r="G20" s="512">
        <v>2.6429251850539359E-2</v>
      </c>
    </row>
    <row r="21" spans="1:7" ht="15">
      <c r="A21" s="131">
        <v>10</v>
      </c>
      <c r="B21" s="35" t="s">
        <v>10</v>
      </c>
      <c r="C21" s="510">
        <v>2.4242303428517034E-2</v>
      </c>
      <c r="D21" s="511">
        <v>2.204313161929157E-2</v>
      </c>
      <c r="E21" s="511">
        <v>2.1834681150838912E-2</v>
      </c>
      <c r="F21" s="511">
        <v>2.936374879685405E-2</v>
      </c>
      <c r="G21" s="512">
        <v>3.1296724724465368E-2</v>
      </c>
    </row>
    <row r="22" spans="1:7" ht="15">
      <c r="A22" s="131">
        <v>11</v>
      </c>
      <c r="B22" s="35" t="s">
        <v>263</v>
      </c>
      <c r="C22" s="510">
        <v>4.6142125109873942E-2</v>
      </c>
      <c r="D22" s="511">
        <v>4.6098557203706071E-2</v>
      </c>
      <c r="E22" s="511">
        <v>4.5274587441711638E-2</v>
      </c>
      <c r="F22" s="511">
        <v>5.3105361008033758E-2</v>
      </c>
      <c r="G22" s="512">
        <v>5.4311355281603607E-2</v>
      </c>
    </row>
    <row r="23" spans="1:7" ht="15">
      <c r="A23" s="131">
        <v>12</v>
      </c>
      <c r="B23" s="35" t="s">
        <v>11</v>
      </c>
      <c r="C23" s="510">
        <v>1.3503175203255181E-2</v>
      </c>
      <c r="D23" s="511">
        <v>8.1828277670681314E-3</v>
      </c>
      <c r="E23" s="511">
        <v>-2.1453933777802903E-2</v>
      </c>
      <c r="F23" s="511">
        <v>1.9875152826454086E-2</v>
      </c>
      <c r="G23" s="512">
        <v>2.3374919371788833E-2</v>
      </c>
    </row>
    <row r="24" spans="1:7" ht="15">
      <c r="A24" s="131">
        <v>13</v>
      </c>
      <c r="B24" s="35" t="s">
        <v>12</v>
      </c>
      <c r="C24" s="510">
        <v>7.141453913710559E-2</v>
      </c>
      <c r="D24" s="511">
        <v>4.509238706492423E-2</v>
      </c>
      <c r="E24" s="511">
        <v>-0.12072722419958995</v>
      </c>
      <c r="F24" s="511">
        <v>0.1106741801692821</v>
      </c>
      <c r="G24" s="512">
        <v>0.13260937264857631</v>
      </c>
    </row>
    <row r="25" spans="1:7" ht="15">
      <c r="A25" s="129"/>
      <c r="B25" s="33" t="s">
        <v>13</v>
      </c>
      <c r="C25" s="377"/>
      <c r="D25" s="377"/>
      <c r="E25" s="377"/>
      <c r="F25" s="377"/>
      <c r="G25" s="378"/>
    </row>
    <row r="26" spans="1:7" ht="15">
      <c r="A26" s="131">
        <v>14</v>
      </c>
      <c r="B26" s="35" t="s">
        <v>14</v>
      </c>
      <c r="C26" s="510">
        <v>9.6148076777817934E-2</v>
      </c>
      <c r="D26" s="511">
        <v>0.10235181977804791</v>
      </c>
      <c r="E26" s="511">
        <v>0.10650332875301616</v>
      </c>
      <c r="F26" s="511">
        <v>4.7847232274121777E-2</v>
      </c>
      <c r="G26" s="512">
        <v>5.8080086546683105E-2</v>
      </c>
    </row>
    <row r="27" spans="1:7" ht="15" customHeight="1">
      <c r="A27" s="131">
        <v>15</v>
      </c>
      <c r="B27" s="35" t="s">
        <v>15</v>
      </c>
      <c r="C27" s="510">
        <v>5.5132361809447389E-2</v>
      </c>
      <c r="D27" s="511">
        <v>5.6598698456052463E-2</v>
      </c>
      <c r="E27" s="511">
        <v>6.0325121441771351E-2</v>
      </c>
      <c r="F27" s="511">
        <v>4.6338875673972914E-2</v>
      </c>
      <c r="G27" s="512">
        <v>4.7938384133298775E-2</v>
      </c>
    </row>
    <row r="28" spans="1:7" ht="15">
      <c r="A28" s="131">
        <v>16</v>
      </c>
      <c r="B28" s="35" t="s">
        <v>16</v>
      </c>
      <c r="C28" s="510">
        <v>0.75866264239880765</v>
      </c>
      <c r="D28" s="511">
        <v>0.76018445617063013</v>
      </c>
      <c r="E28" s="511">
        <v>0.77361121666424104</v>
      </c>
      <c r="F28" s="511">
        <v>0.77049048946060028</v>
      </c>
      <c r="G28" s="512">
        <v>0.79961382616683552</v>
      </c>
    </row>
    <row r="29" spans="1:7" ht="15" customHeight="1">
      <c r="A29" s="131">
        <v>17</v>
      </c>
      <c r="B29" s="35" t="s">
        <v>17</v>
      </c>
      <c r="C29" s="510">
        <v>0.69023336695169923</v>
      </c>
      <c r="D29" s="511">
        <v>0.68704781012484573</v>
      </c>
      <c r="E29" s="511">
        <v>0.70196791230570188</v>
      </c>
      <c r="F29" s="511">
        <v>0.72311931361692172</v>
      </c>
      <c r="G29" s="512">
        <v>0.72928083647633657</v>
      </c>
    </row>
    <row r="30" spans="1:7" ht="15">
      <c r="A30" s="131">
        <v>18</v>
      </c>
      <c r="B30" s="35" t="s">
        <v>18</v>
      </c>
      <c r="C30" s="510">
        <v>0.13968715300489615</v>
      </c>
      <c r="D30" s="511">
        <v>0.13240720444346005</v>
      </c>
      <c r="E30" s="511">
        <v>0.23234179517585299</v>
      </c>
      <c r="F30" s="511">
        <v>0.22669717516852361</v>
      </c>
      <c r="G30" s="512">
        <v>7.3255503210028286E-2</v>
      </c>
    </row>
    <row r="31" spans="1:7" ht="15" customHeight="1">
      <c r="A31" s="129"/>
      <c r="B31" s="33" t="s">
        <v>19</v>
      </c>
      <c r="C31" s="377"/>
      <c r="D31" s="377"/>
      <c r="E31" s="377"/>
      <c r="F31" s="377"/>
      <c r="G31" s="378"/>
    </row>
    <row r="32" spans="1:7" ht="15" customHeight="1">
      <c r="A32" s="131">
        <v>19</v>
      </c>
      <c r="B32" s="35" t="s">
        <v>20</v>
      </c>
      <c r="C32" s="510">
        <v>0.1809828193897047</v>
      </c>
      <c r="D32" s="510">
        <v>0.18565219164075683</v>
      </c>
      <c r="E32" s="510">
        <v>0.16168518779434296</v>
      </c>
      <c r="F32" s="510">
        <v>0.13260434226417994</v>
      </c>
      <c r="G32" s="513">
        <v>0.17576000737101433</v>
      </c>
    </row>
    <row r="33" spans="1:7" ht="15" customHeight="1">
      <c r="A33" s="131">
        <v>20</v>
      </c>
      <c r="B33" s="35" t="s">
        <v>21</v>
      </c>
      <c r="C33" s="510">
        <v>0.88890538750200987</v>
      </c>
      <c r="D33" s="510">
        <v>0.89791232626168638</v>
      </c>
      <c r="E33" s="510">
        <v>0.89456170406655289</v>
      </c>
      <c r="F33" s="510">
        <v>0.91076367523843593</v>
      </c>
      <c r="G33" s="513">
        <v>0.91586651470867353</v>
      </c>
    </row>
    <row r="34" spans="1:7" ht="15" customHeight="1">
      <c r="A34" s="131">
        <v>21</v>
      </c>
      <c r="B34" s="282" t="s">
        <v>22</v>
      </c>
      <c r="C34" s="510">
        <v>0.12303402862867213</v>
      </c>
      <c r="D34" s="510">
        <v>0.11759443786860785</v>
      </c>
      <c r="E34" s="510">
        <v>0.11342133289457342</v>
      </c>
      <c r="F34" s="510">
        <v>0.10562600945782762</v>
      </c>
      <c r="G34" s="513">
        <v>9.272002132843131E-2</v>
      </c>
    </row>
    <row r="35" spans="1:7" ht="15" customHeight="1">
      <c r="A35" s="380"/>
      <c r="B35" s="33" t="s">
        <v>834</v>
      </c>
      <c r="C35" s="377"/>
      <c r="D35" s="377"/>
      <c r="E35" s="377"/>
      <c r="F35" s="377"/>
      <c r="G35" s="378"/>
    </row>
    <row r="36" spans="1:7" ht="15" customHeight="1">
      <c r="A36" s="131">
        <v>22</v>
      </c>
      <c r="B36" s="371" t="s">
        <v>818</v>
      </c>
      <c r="C36" s="282">
        <v>93249303.351704538</v>
      </c>
      <c r="D36" s="282">
        <v>92280727.306967214</v>
      </c>
      <c r="E36" s="282">
        <v>74716743.907333329</v>
      </c>
      <c r="F36" s="282">
        <v>67220403.753253981</v>
      </c>
      <c r="G36" s="379">
        <v>81396467.870039672</v>
      </c>
    </row>
    <row r="37" spans="1:7" ht="15">
      <c r="A37" s="131">
        <v>23</v>
      </c>
      <c r="B37" s="35" t="s">
        <v>819</v>
      </c>
      <c r="C37" s="282">
        <v>54518949.442142449</v>
      </c>
      <c r="D37" s="283">
        <v>53555059.560668841</v>
      </c>
      <c r="E37" s="283">
        <v>54654924.455404989</v>
      </c>
      <c r="F37" s="283">
        <v>44088779.003085777</v>
      </c>
      <c r="G37" s="284">
        <v>48133396.305444978</v>
      </c>
    </row>
    <row r="38" spans="1:7" thickBot="1">
      <c r="A38" s="132">
        <v>24</v>
      </c>
      <c r="B38" s="285" t="s">
        <v>817</v>
      </c>
      <c r="C38" s="514">
        <v>1.7104016916295166</v>
      </c>
      <c r="D38" s="515">
        <v>1.7231000780127737</v>
      </c>
      <c r="E38" s="515">
        <v>1.3670633461088677</v>
      </c>
      <c r="F38" s="515">
        <v>1.524660135145707</v>
      </c>
      <c r="G38" s="516">
        <v>1.6910601394822391</v>
      </c>
    </row>
    <row r="39" spans="1:7">
      <c r="A39" s="21"/>
    </row>
    <row r="40" spans="1:7" ht="39.75">
      <c r="B40" s="370" t="s">
        <v>836</v>
      </c>
    </row>
    <row r="41" spans="1:7" ht="65.25">
      <c r="B41" s="431" t="s">
        <v>833</v>
      </c>
      <c r="D41" s="400"/>
      <c r="E41" s="400"/>
      <c r="F41" s="400"/>
      <c r="G41" s="400"/>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43"/>
  <sheetViews>
    <sheetView tabSelected="1" workbookViewId="0">
      <pane xSplit="1" ySplit="5" topLeftCell="B6" activePane="bottomRight" state="frozen"/>
      <selection pane="topRight" activeCell="B1" sqref="B1"/>
      <selection pane="bottomLeft" activeCell="A5" sqref="A5"/>
      <selection pane="bottomRight" activeCell="E21" sqref="E21"/>
    </sheetView>
  </sheetViews>
  <sheetFormatPr defaultRowHeight="15"/>
  <cols>
    <col min="1" max="1" width="9.5703125" style="2" bestFit="1" customWidth="1"/>
    <col min="2" max="2" width="55.140625" style="2" bestFit="1" customWidth="1"/>
    <col min="3" max="3" width="11.7109375" style="2" customWidth="1"/>
    <col min="4" max="4" width="13.28515625" style="2" customWidth="1"/>
    <col min="5" max="5" width="14.5703125" style="2" customWidth="1"/>
    <col min="6" max="6" width="11.7109375" style="2" customWidth="1"/>
    <col min="7" max="7" width="13.7109375" style="2" customWidth="1"/>
    <col min="8" max="8" width="14.5703125" style="2" customWidth="1"/>
  </cols>
  <sheetData>
    <row r="1" spans="1:8" ht="15.75">
      <c r="A1" s="18" t="s">
        <v>227</v>
      </c>
      <c r="B1" s="400" t="str">
        <f>Info!C2</f>
        <v>სს "ხალიკ ბანკი საქართველო"</v>
      </c>
    </row>
    <row r="2" spans="1:8" ht="15.75">
      <c r="A2" s="18" t="s">
        <v>228</v>
      </c>
      <c r="B2" s="519">
        <f>'1. key ratios'!B2</f>
        <v>43738</v>
      </c>
    </row>
    <row r="3" spans="1:8" ht="15.75">
      <c r="A3" s="18"/>
    </row>
    <row r="4" spans="1:8" ht="16.5" thickBot="1">
      <c r="A4" s="36" t="s">
        <v>650</v>
      </c>
      <c r="B4" s="77" t="s">
        <v>283</v>
      </c>
      <c r="C4" s="36"/>
      <c r="D4" s="37"/>
      <c r="E4" s="37"/>
      <c r="F4" s="38"/>
      <c r="G4" s="38"/>
      <c r="H4" s="39" t="s">
        <v>131</v>
      </c>
    </row>
    <row r="5" spans="1:8" ht="15.75">
      <c r="A5" s="40"/>
      <c r="B5" s="41"/>
      <c r="C5" s="545" t="s">
        <v>233</v>
      </c>
      <c r="D5" s="546"/>
      <c r="E5" s="547"/>
      <c r="F5" s="545" t="s">
        <v>234</v>
      </c>
      <c r="G5" s="546"/>
      <c r="H5" s="548"/>
    </row>
    <row r="6" spans="1:8" ht="15.75">
      <c r="A6" s="42" t="s">
        <v>28</v>
      </c>
      <c r="B6" s="43" t="s">
        <v>191</v>
      </c>
      <c r="C6" s="44" t="s">
        <v>29</v>
      </c>
      <c r="D6" s="44" t="s">
        <v>132</v>
      </c>
      <c r="E6" s="44" t="s">
        <v>70</v>
      </c>
      <c r="F6" s="44" t="s">
        <v>29</v>
      </c>
      <c r="G6" s="44" t="s">
        <v>132</v>
      </c>
      <c r="H6" s="45" t="s">
        <v>70</v>
      </c>
    </row>
    <row r="7" spans="1:8" ht="15.75">
      <c r="A7" s="42">
        <v>1</v>
      </c>
      <c r="B7" s="46" t="s">
        <v>192</v>
      </c>
      <c r="C7" s="286">
        <v>6551861</v>
      </c>
      <c r="D7" s="286">
        <v>2797430</v>
      </c>
      <c r="E7" s="287">
        <f>C7+D7</f>
        <v>9349291</v>
      </c>
      <c r="F7" s="288">
        <v>2513993</v>
      </c>
      <c r="G7" s="289">
        <v>3171789</v>
      </c>
      <c r="H7" s="290">
        <f>F7+G7</f>
        <v>5685782</v>
      </c>
    </row>
    <row r="8" spans="1:8" ht="15.75">
      <c r="A8" s="42">
        <v>2</v>
      </c>
      <c r="B8" s="46" t="s">
        <v>193</v>
      </c>
      <c r="C8" s="286">
        <v>4836076</v>
      </c>
      <c r="D8" s="286">
        <v>43641684</v>
      </c>
      <c r="E8" s="287">
        <f t="shared" ref="E8:E20" si="0">C8+D8</f>
        <v>48477760</v>
      </c>
      <c r="F8" s="288">
        <v>12107716</v>
      </c>
      <c r="G8" s="289">
        <v>39791415</v>
      </c>
      <c r="H8" s="290">
        <f t="shared" ref="H8:H40" si="1">F8+G8</f>
        <v>51899131</v>
      </c>
    </row>
    <row r="9" spans="1:8" ht="15.75">
      <c r="A9" s="42">
        <v>3</v>
      </c>
      <c r="B9" s="46" t="s">
        <v>194</v>
      </c>
      <c r="C9" s="286">
        <v>18652144</v>
      </c>
      <c r="D9" s="286">
        <v>9133040</v>
      </c>
      <c r="E9" s="287">
        <f t="shared" si="0"/>
        <v>27785184</v>
      </c>
      <c r="F9" s="288">
        <v>378320</v>
      </c>
      <c r="G9" s="289">
        <v>10658543</v>
      </c>
      <c r="H9" s="290">
        <f t="shared" si="1"/>
        <v>11036863</v>
      </c>
    </row>
    <row r="10" spans="1:8" ht="15.75">
      <c r="A10" s="42">
        <v>4</v>
      </c>
      <c r="B10" s="46" t="s">
        <v>223</v>
      </c>
      <c r="C10" s="286">
        <v>0</v>
      </c>
      <c r="D10" s="286">
        <v>0</v>
      </c>
      <c r="E10" s="287">
        <f t="shared" si="0"/>
        <v>0</v>
      </c>
      <c r="F10" s="288">
        <v>0</v>
      </c>
      <c r="G10" s="289">
        <v>0</v>
      </c>
      <c r="H10" s="290">
        <f t="shared" si="1"/>
        <v>0</v>
      </c>
    </row>
    <row r="11" spans="1:8" ht="15.75">
      <c r="A11" s="42">
        <v>5</v>
      </c>
      <c r="B11" s="46" t="s">
        <v>195</v>
      </c>
      <c r="C11" s="286">
        <v>13621058</v>
      </c>
      <c r="D11" s="286">
        <v>0</v>
      </c>
      <c r="E11" s="287">
        <f t="shared" si="0"/>
        <v>13621058</v>
      </c>
      <c r="F11" s="288">
        <v>16204236</v>
      </c>
      <c r="G11" s="289">
        <v>0</v>
      </c>
      <c r="H11" s="290">
        <f t="shared" si="1"/>
        <v>16204236</v>
      </c>
    </row>
    <row r="12" spans="1:8" ht="15.75">
      <c r="A12" s="42">
        <v>6.1</v>
      </c>
      <c r="B12" s="47" t="s">
        <v>196</v>
      </c>
      <c r="C12" s="286">
        <v>97704739</v>
      </c>
      <c r="D12" s="286">
        <v>307142401</v>
      </c>
      <c r="E12" s="287">
        <f t="shared" si="0"/>
        <v>404847140</v>
      </c>
      <c r="F12" s="288">
        <v>71182490</v>
      </c>
      <c r="G12" s="289">
        <v>284044064</v>
      </c>
      <c r="H12" s="290">
        <f t="shared" si="1"/>
        <v>355226554</v>
      </c>
    </row>
    <row r="13" spans="1:8" ht="15.75">
      <c r="A13" s="42">
        <v>6.2</v>
      </c>
      <c r="B13" s="47" t="s">
        <v>197</v>
      </c>
      <c r="C13" s="286">
        <v>-4035988</v>
      </c>
      <c r="D13" s="286">
        <v>-18284191</v>
      </c>
      <c r="E13" s="287">
        <f t="shared" si="0"/>
        <v>-22320179</v>
      </c>
      <c r="F13" s="288">
        <v>-3214222</v>
      </c>
      <c r="G13" s="289">
        <v>-13814765</v>
      </c>
      <c r="H13" s="290">
        <f t="shared" si="1"/>
        <v>-17028987</v>
      </c>
    </row>
    <row r="14" spans="1:8" ht="15.75">
      <c r="A14" s="42">
        <v>6</v>
      </c>
      <c r="B14" s="46" t="s">
        <v>198</v>
      </c>
      <c r="C14" s="287">
        <f>C12+C13</f>
        <v>93668751</v>
      </c>
      <c r="D14" s="287">
        <f>D12+D13</f>
        <v>288858210</v>
      </c>
      <c r="E14" s="287">
        <f>C14+D14</f>
        <v>382526961</v>
      </c>
      <c r="F14" s="287">
        <f>F12+F13</f>
        <v>67968268</v>
      </c>
      <c r="G14" s="287">
        <f>G12+G13</f>
        <v>270229299</v>
      </c>
      <c r="H14" s="290">
        <f t="shared" si="1"/>
        <v>338197567</v>
      </c>
    </row>
    <row r="15" spans="1:8" ht="15.75">
      <c r="A15" s="42">
        <v>7</v>
      </c>
      <c r="B15" s="46" t="s">
        <v>199</v>
      </c>
      <c r="C15" s="286">
        <v>810640</v>
      </c>
      <c r="D15" s="286">
        <v>1308514</v>
      </c>
      <c r="E15" s="287">
        <f t="shared" si="0"/>
        <v>2119154</v>
      </c>
      <c r="F15" s="288">
        <v>815292</v>
      </c>
      <c r="G15" s="289">
        <v>1226025</v>
      </c>
      <c r="H15" s="290">
        <f t="shared" si="1"/>
        <v>2041317</v>
      </c>
    </row>
    <row r="16" spans="1:8" ht="15.75">
      <c r="A16" s="42">
        <v>8</v>
      </c>
      <c r="B16" s="46" t="s">
        <v>200</v>
      </c>
      <c r="C16" s="286">
        <v>532487.1</v>
      </c>
      <c r="D16" s="286">
        <v>0</v>
      </c>
      <c r="E16" s="287">
        <f t="shared" si="0"/>
        <v>532487.1</v>
      </c>
      <c r="F16" s="288">
        <v>314465</v>
      </c>
      <c r="G16" s="289">
        <v>0</v>
      </c>
      <c r="H16" s="290">
        <f t="shared" si="1"/>
        <v>314465</v>
      </c>
    </row>
    <row r="17" spans="1:8" ht="15.75">
      <c r="A17" s="42">
        <v>9</v>
      </c>
      <c r="B17" s="46" t="s">
        <v>201</v>
      </c>
      <c r="C17" s="286">
        <v>54000</v>
      </c>
      <c r="D17" s="286">
        <v>0</v>
      </c>
      <c r="E17" s="287">
        <f t="shared" si="0"/>
        <v>54000</v>
      </c>
      <c r="F17" s="288">
        <v>54000</v>
      </c>
      <c r="G17" s="289">
        <v>0</v>
      </c>
      <c r="H17" s="290">
        <f t="shared" si="1"/>
        <v>54000</v>
      </c>
    </row>
    <row r="18" spans="1:8" ht="15.75">
      <c r="A18" s="42">
        <v>10</v>
      </c>
      <c r="B18" s="46" t="s">
        <v>202</v>
      </c>
      <c r="C18" s="286">
        <v>18315992</v>
      </c>
      <c r="D18" s="286">
        <v>0</v>
      </c>
      <c r="E18" s="287">
        <f t="shared" si="0"/>
        <v>18315992</v>
      </c>
      <c r="F18" s="288">
        <v>16625094</v>
      </c>
      <c r="G18" s="289">
        <v>0</v>
      </c>
      <c r="H18" s="290">
        <f t="shared" si="1"/>
        <v>16625094</v>
      </c>
    </row>
    <row r="19" spans="1:8" ht="15.75">
      <c r="A19" s="42">
        <v>11</v>
      </c>
      <c r="B19" s="46" t="s">
        <v>203</v>
      </c>
      <c r="C19" s="286">
        <v>2049438.3499999761</v>
      </c>
      <c r="D19" s="286">
        <v>8756745.3000000007</v>
      </c>
      <c r="E19" s="287">
        <f t="shared" si="0"/>
        <v>10806183.649999976</v>
      </c>
      <c r="F19" s="288">
        <v>4912887</v>
      </c>
      <c r="G19" s="289">
        <v>3289620</v>
      </c>
      <c r="H19" s="290">
        <f t="shared" si="1"/>
        <v>8202507</v>
      </c>
    </row>
    <row r="20" spans="1:8" ht="15.75">
      <c r="A20" s="42">
        <v>12</v>
      </c>
      <c r="B20" s="48" t="s">
        <v>204</v>
      </c>
      <c r="C20" s="287">
        <f>SUM(C7:C11)+SUM(C14:C19)</f>
        <v>159092447.44999999</v>
      </c>
      <c r="D20" s="287">
        <f>SUM(D7:D11)+SUM(D14:D19)</f>
        <v>354495623.30000001</v>
      </c>
      <c r="E20" s="287">
        <f t="shared" si="0"/>
        <v>513588070.75</v>
      </c>
      <c r="F20" s="287">
        <f>SUM(F7:F11)+SUM(F14:F19)</f>
        <v>121894271</v>
      </c>
      <c r="G20" s="287">
        <f>SUM(G7:G11)+SUM(G14:G19)</f>
        <v>328366691</v>
      </c>
      <c r="H20" s="290">
        <f t="shared" si="1"/>
        <v>450260962</v>
      </c>
    </row>
    <row r="21" spans="1:8" ht="15.75">
      <c r="A21" s="42"/>
      <c r="B21" s="43" t="s">
        <v>221</v>
      </c>
      <c r="C21" s="291"/>
      <c r="D21" s="291"/>
      <c r="E21" s="291"/>
      <c r="F21" s="292"/>
      <c r="G21" s="293"/>
      <c r="H21" s="294"/>
    </row>
    <row r="22" spans="1:8" ht="15.75">
      <c r="A22" s="42">
        <v>13</v>
      </c>
      <c r="B22" s="46" t="s">
        <v>205</v>
      </c>
      <c r="C22" s="286">
        <v>0</v>
      </c>
      <c r="D22" s="286">
        <v>54617512</v>
      </c>
      <c r="E22" s="287">
        <f>C22+D22</f>
        <v>54617512</v>
      </c>
      <c r="F22" s="288">
        <v>0</v>
      </c>
      <c r="G22" s="289">
        <v>45745254</v>
      </c>
      <c r="H22" s="290">
        <f t="shared" si="1"/>
        <v>45745254</v>
      </c>
    </row>
    <row r="23" spans="1:8" ht="15.75">
      <c r="A23" s="42">
        <v>14</v>
      </c>
      <c r="B23" s="46" t="s">
        <v>206</v>
      </c>
      <c r="C23" s="286">
        <v>33821204.669999987</v>
      </c>
      <c r="D23" s="286">
        <v>22521171.820000008</v>
      </c>
      <c r="E23" s="287">
        <f t="shared" ref="E23:E40" si="2">C23+D23</f>
        <v>56342376.489999995</v>
      </c>
      <c r="F23" s="288">
        <v>16663056</v>
      </c>
      <c r="G23" s="289">
        <v>20265747</v>
      </c>
      <c r="H23" s="290">
        <f t="shared" si="1"/>
        <v>36928803</v>
      </c>
    </row>
    <row r="24" spans="1:8" ht="15.75">
      <c r="A24" s="42">
        <v>15</v>
      </c>
      <c r="B24" s="46" t="s">
        <v>207</v>
      </c>
      <c r="C24" s="286">
        <v>2469919.0399999991</v>
      </c>
      <c r="D24" s="286">
        <v>4376513.87</v>
      </c>
      <c r="E24" s="287">
        <f t="shared" si="2"/>
        <v>6846432.9099999992</v>
      </c>
      <c r="F24" s="288">
        <v>1839859</v>
      </c>
      <c r="G24" s="289">
        <v>2979544</v>
      </c>
      <c r="H24" s="290">
        <f t="shared" si="1"/>
        <v>4819403</v>
      </c>
    </row>
    <row r="25" spans="1:8" ht="15.75">
      <c r="A25" s="42">
        <v>16</v>
      </c>
      <c r="B25" s="46" t="s">
        <v>208</v>
      </c>
      <c r="C25" s="286">
        <v>5225375.0600000005</v>
      </c>
      <c r="D25" s="286">
        <v>28745227.689999998</v>
      </c>
      <c r="E25" s="287">
        <f t="shared" si="2"/>
        <v>33970602.75</v>
      </c>
      <c r="F25" s="288">
        <v>8063700</v>
      </c>
      <c r="G25" s="289">
        <v>24774241</v>
      </c>
      <c r="H25" s="290">
        <f t="shared" si="1"/>
        <v>32837941</v>
      </c>
    </row>
    <row r="26" spans="1:8" ht="15.75">
      <c r="A26" s="42">
        <v>17</v>
      </c>
      <c r="B26" s="46" t="s">
        <v>209</v>
      </c>
      <c r="C26" s="291">
        <v>0</v>
      </c>
      <c r="D26" s="291">
        <v>0</v>
      </c>
      <c r="E26" s="287">
        <f t="shared" si="2"/>
        <v>0</v>
      </c>
      <c r="F26" s="292"/>
      <c r="G26" s="293"/>
      <c r="H26" s="290">
        <f t="shared" si="1"/>
        <v>0</v>
      </c>
    </row>
    <row r="27" spans="1:8" ht="15.75">
      <c r="A27" s="42">
        <v>18</v>
      </c>
      <c r="B27" s="46" t="s">
        <v>210</v>
      </c>
      <c r="C27" s="286">
        <v>0</v>
      </c>
      <c r="D27" s="286">
        <v>208341600</v>
      </c>
      <c r="E27" s="287">
        <f t="shared" si="2"/>
        <v>208341600</v>
      </c>
      <c r="F27" s="288">
        <v>0</v>
      </c>
      <c r="G27" s="289">
        <v>202670250</v>
      </c>
      <c r="H27" s="290">
        <f t="shared" si="1"/>
        <v>202670250</v>
      </c>
    </row>
    <row r="28" spans="1:8" ht="15.75">
      <c r="A28" s="42">
        <v>19</v>
      </c>
      <c r="B28" s="46" t="s">
        <v>211</v>
      </c>
      <c r="C28" s="286">
        <v>223524</v>
      </c>
      <c r="D28" s="286">
        <v>6259800</v>
      </c>
      <c r="E28" s="287">
        <f t="shared" si="2"/>
        <v>6483324</v>
      </c>
      <c r="F28" s="288">
        <v>353007</v>
      </c>
      <c r="G28" s="289">
        <v>7500362</v>
      </c>
      <c r="H28" s="290">
        <f t="shared" si="1"/>
        <v>7853369</v>
      </c>
    </row>
    <row r="29" spans="1:8" ht="15.75">
      <c r="A29" s="42">
        <v>20</v>
      </c>
      <c r="B29" s="46" t="s">
        <v>133</v>
      </c>
      <c r="C29" s="286">
        <v>3612400.6</v>
      </c>
      <c r="D29" s="286">
        <v>8466179</v>
      </c>
      <c r="E29" s="287">
        <f t="shared" si="2"/>
        <v>12078579.6</v>
      </c>
      <c r="F29" s="288">
        <v>3788140</v>
      </c>
      <c r="G29" s="289">
        <v>4194428</v>
      </c>
      <c r="H29" s="290">
        <f t="shared" si="1"/>
        <v>7982568</v>
      </c>
    </row>
    <row r="30" spans="1:8" ht="15.75">
      <c r="A30" s="42">
        <v>21</v>
      </c>
      <c r="B30" s="46" t="s">
        <v>212</v>
      </c>
      <c r="C30" s="286">
        <v>0</v>
      </c>
      <c r="D30" s="286">
        <v>29552000</v>
      </c>
      <c r="E30" s="287">
        <f t="shared" si="2"/>
        <v>29552000</v>
      </c>
      <c r="F30" s="288">
        <v>0</v>
      </c>
      <c r="G30" s="289">
        <v>26151000</v>
      </c>
      <c r="H30" s="290">
        <f t="shared" si="1"/>
        <v>26151000</v>
      </c>
    </row>
    <row r="31" spans="1:8" ht="15.75">
      <c r="A31" s="42">
        <v>22</v>
      </c>
      <c r="B31" s="48" t="s">
        <v>213</v>
      </c>
      <c r="C31" s="287">
        <f>SUM(C22:C30)</f>
        <v>45352423.36999999</v>
      </c>
      <c r="D31" s="287">
        <f>SUM(D22:D30)</f>
        <v>362880004.38</v>
      </c>
      <c r="E31" s="287">
        <f>C31+D31</f>
        <v>408232427.75</v>
      </c>
      <c r="F31" s="287">
        <f>SUM(F22:F30)</f>
        <v>30707762</v>
      </c>
      <c r="G31" s="287">
        <f>SUM(G22:G30)</f>
        <v>334280826</v>
      </c>
      <c r="H31" s="290">
        <f t="shared" si="1"/>
        <v>364988588</v>
      </c>
    </row>
    <row r="32" spans="1:8" ht="15.75">
      <c r="A32" s="42"/>
      <c r="B32" s="43" t="s">
        <v>222</v>
      </c>
      <c r="C32" s="291"/>
      <c r="D32" s="291"/>
      <c r="E32" s="286"/>
      <c r="F32" s="292"/>
      <c r="G32" s="293"/>
      <c r="H32" s="294"/>
    </row>
    <row r="33" spans="1:8" ht="15.75">
      <c r="A33" s="42">
        <v>23</v>
      </c>
      <c r="B33" s="46" t="s">
        <v>214</v>
      </c>
      <c r="C33" s="286">
        <v>76000000</v>
      </c>
      <c r="D33" s="291"/>
      <c r="E33" s="287">
        <f t="shared" si="2"/>
        <v>76000000</v>
      </c>
      <c r="F33" s="288">
        <v>62000000</v>
      </c>
      <c r="G33" s="293"/>
      <c r="H33" s="290">
        <f t="shared" si="1"/>
        <v>62000000</v>
      </c>
    </row>
    <row r="34" spans="1:8" ht="15.75">
      <c r="A34" s="42">
        <v>24</v>
      </c>
      <c r="B34" s="46" t="s">
        <v>215</v>
      </c>
      <c r="C34" s="286">
        <v>0</v>
      </c>
      <c r="D34" s="291"/>
      <c r="E34" s="287">
        <f t="shared" si="2"/>
        <v>0</v>
      </c>
      <c r="F34" s="288">
        <v>0</v>
      </c>
      <c r="G34" s="293"/>
      <c r="H34" s="290">
        <f t="shared" si="1"/>
        <v>0</v>
      </c>
    </row>
    <row r="35" spans="1:8" ht="15.75">
      <c r="A35" s="42">
        <v>25</v>
      </c>
      <c r="B35" s="47" t="s">
        <v>216</v>
      </c>
      <c r="C35" s="286">
        <v>0</v>
      </c>
      <c r="D35" s="291"/>
      <c r="E35" s="287">
        <f t="shared" si="2"/>
        <v>0</v>
      </c>
      <c r="F35" s="288">
        <v>0</v>
      </c>
      <c r="G35" s="293"/>
      <c r="H35" s="290">
        <f t="shared" si="1"/>
        <v>0</v>
      </c>
    </row>
    <row r="36" spans="1:8" ht="15.75">
      <c r="A36" s="42">
        <v>26</v>
      </c>
      <c r="B36" s="46" t="s">
        <v>217</v>
      </c>
      <c r="C36" s="286">
        <v>0</v>
      </c>
      <c r="D36" s="291"/>
      <c r="E36" s="287">
        <f t="shared" si="2"/>
        <v>0</v>
      </c>
      <c r="F36" s="288">
        <v>0</v>
      </c>
      <c r="G36" s="293"/>
      <c r="H36" s="290">
        <f t="shared" si="1"/>
        <v>0</v>
      </c>
    </row>
    <row r="37" spans="1:8" ht="15.75">
      <c r="A37" s="42">
        <v>27</v>
      </c>
      <c r="B37" s="46" t="s">
        <v>218</v>
      </c>
      <c r="C37" s="286">
        <v>0</v>
      </c>
      <c r="D37" s="291"/>
      <c r="E37" s="287">
        <f t="shared" si="2"/>
        <v>0</v>
      </c>
      <c r="F37" s="288">
        <v>0</v>
      </c>
      <c r="G37" s="293"/>
      <c r="H37" s="290">
        <f t="shared" si="1"/>
        <v>0</v>
      </c>
    </row>
    <row r="38" spans="1:8" ht="15.75">
      <c r="A38" s="42">
        <v>28</v>
      </c>
      <c r="B38" s="46" t="s">
        <v>219</v>
      </c>
      <c r="C38" s="286">
        <v>27755159.000000004</v>
      </c>
      <c r="D38" s="291"/>
      <c r="E38" s="287">
        <f t="shared" si="2"/>
        <v>27755159.000000004</v>
      </c>
      <c r="F38" s="288">
        <v>21653432</v>
      </c>
      <c r="G38" s="293"/>
      <c r="H38" s="290">
        <f t="shared" si="1"/>
        <v>21653432</v>
      </c>
    </row>
    <row r="39" spans="1:8" ht="15.75">
      <c r="A39" s="42">
        <v>29</v>
      </c>
      <c r="B39" s="46" t="s">
        <v>235</v>
      </c>
      <c r="C39" s="286">
        <v>1600484</v>
      </c>
      <c r="D39" s="291"/>
      <c r="E39" s="287">
        <f t="shared" si="2"/>
        <v>1600484</v>
      </c>
      <c r="F39" s="288">
        <v>1618942</v>
      </c>
      <c r="G39" s="293"/>
      <c r="H39" s="290">
        <f t="shared" si="1"/>
        <v>1618942</v>
      </c>
    </row>
    <row r="40" spans="1:8" ht="15.75">
      <c r="A40" s="42">
        <v>30</v>
      </c>
      <c r="B40" s="48" t="s">
        <v>220</v>
      </c>
      <c r="C40" s="286">
        <v>105355643</v>
      </c>
      <c r="D40" s="291"/>
      <c r="E40" s="287">
        <f t="shared" si="2"/>
        <v>105355643</v>
      </c>
      <c r="F40" s="288">
        <v>85272374</v>
      </c>
      <c r="G40" s="293"/>
      <c r="H40" s="290">
        <f t="shared" si="1"/>
        <v>85272374</v>
      </c>
    </row>
    <row r="41" spans="1:8" ht="16.5" thickBot="1">
      <c r="A41" s="49">
        <v>31</v>
      </c>
      <c r="B41" s="50" t="s">
        <v>236</v>
      </c>
      <c r="C41" s="295">
        <f>C31+C40</f>
        <v>150708066.37</v>
      </c>
      <c r="D41" s="295">
        <f>D31+D40</f>
        <v>362880004.38</v>
      </c>
      <c r="E41" s="295">
        <f>C41+D41</f>
        <v>513588070.75</v>
      </c>
      <c r="F41" s="295">
        <f>F31+F40</f>
        <v>115980136</v>
      </c>
      <c r="G41" s="295">
        <f>G31+G40</f>
        <v>334280826</v>
      </c>
      <c r="H41" s="296">
        <f>F41+G41</f>
        <v>450260962</v>
      </c>
    </row>
    <row r="43" spans="1:8">
      <c r="B43" s="51"/>
    </row>
  </sheetData>
  <mergeCells count="2">
    <mergeCell ref="C5:E5"/>
    <mergeCell ref="F5:H5"/>
  </mergeCells>
  <dataValidations count="1">
    <dataValidation type="whole" operator="lessThanOrEqual" allowBlank="1" showInputMessage="1" showErrorMessage="1" sqref="C13:D13 F13:G13">
      <formula1>0</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67"/>
  <sheetViews>
    <sheetView workbookViewId="0">
      <pane xSplit="1" ySplit="6" topLeftCell="B38" activePane="bottomRight" state="frozen"/>
      <selection pane="topRight" activeCell="B1" sqref="B1"/>
      <selection pane="bottomLeft" activeCell="A6" sqref="A6"/>
      <selection pane="bottomRight" activeCell="K63" sqref="K63"/>
    </sheetView>
  </sheetViews>
  <sheetFormatPr defaultColWidth="9.140625" defaultRowHeight="15"/>
  <cols>
    <col min="1" max="1" width="9.5703125" style="2" bestFit="1" customWidth="1"/>
    <col min="2" max="2" width="89.140625" style="2" customWidth="1"/>
    <col min="3" max="8" width="12.7109375" style="2" customWidth="1"/>
    <col min="9" max="9" width="8.85546875" customWidth="1"/>
    <col min="10" max="16384" width="9.140625" style="13"/>
  </cols>
  <sheetData>
    <row r="1" spans="1:8" ht="15.75">
      <c r="A1" s="18" t="s">
        <v>227</v>
      </c>
      <c r="B1" s="17" t="str">
        <f>Info!C2</f>
        <v>სს "ხალიკ ბანკი საქართველო"</v>
      </c>
      <c r="C1" s="17"/>
    </row>
    <row r="2" spans="1:8" ht="15.75">
      <c r="A2" s="18" t="s">
        <v>228</v>
      </c>
      <c r="B2" s="519">
        <f>'1. key ratios'!B2</f>
        <v>43738</v>
      </c>
      <c r="C2" s="30"/>
      <c r="D2" s="19"/>
      <c r="E2" s="19"/>
      <c r="F2" s="19"/>
      <c r="G2" s="19"/>
      <c r="H2" s="19"/>
    </row>
    <row r="3" spans="1:8" ht="15.75">
      <c r="A3" s="18"/>
      <c r="B3" s="17"/>
      <c r="C3" s="30"/>
      <c r="D3" s="19"/>
      <c r="E3" s="19"/>
      <c r="F3" s="19"/>
      <c r="G3" s="19"/>
      <c r="H3" s="19"/>
    </row>
    <row r="4" spans="1:8" ht="16.5" thickBot="1">
      <c r="A4" s="52" t="s">
        <v>651</v>
      </c>
      <c r="B4" s="31" t="s">
        <v>261</v>
      </c>
      <c r="C4" s="38"/>
      <c r="D4" s="38"/>
      <c r="E4" s="38"/>
      <c r="F4" s="52"/>
      <c r="G4" s="52"/>
      <c r="H4" s="53" t="s">
        <v>131</v>
      </c>
    </row>
    <row r="5" spans="1:8" ht="15.75">
      <c r="A5" s="133"/>
      <c r="B5" s="134"/>
      <c r="C5" s="545" t="s">
        <v>233</v>
      </c>
      <c r="D5" s="546"/>
      <c r="E5" s="547"/>
      <c r="F5" s="545" t="s">
        <v>234</v>
      </c>
      <c r="G5" s="546"/>
      <c r="H5" s="548"/>
    </row>
    <row r="6" spans="1:8">
      <c r="A6" s="135" t="s">
        <v>28</v>
      </c>
      <c r="B6" s="54"/>
      <c r="C6" s="55" t="s">
        <v>29</v>
      </c>
      <c r="D6" s="55" t="s">
        <v>134</v>
      </c>
      <c r="E6" s="55" t="s">
        <v>70</v>
      </c>
      <c r="F6" s="55" t="s">
        <v>29</v>
      </c>
      <c r="G6" s="55" t="s">
        <v>134</v>
      </c>
      <c r="H6" s="136" t="s">
        <v>70</v>
      </c>
    </row>
    <row r="7" spans="1:8">
      <c r="A7" s="137"/>
      <c r="B7" s="57" t="s">
        <v>130</v>
      </c>
      <c r="C7" s="58"/>
      <c r="D7" s="58"/>
      <c r="E7" s="58"/>
      <c r="F7" s="58"/>
      <c r="G7" s="58"/>
      <c r="H7" s="138"/>
    </row>
    <row r="8" spans="1:8" ht="15.75">
      <c r="A8" s="137">
        <v>1</v>
      </c>
      <c r="B8" s="59" t="s">
        <v>135</v>
      </c>
      <c r="C8" s="297">
        <v>1089152</v>
      </c>
      <c r="D8" s="297">
        <v>184078</v>
      </c>
      <c r="E8" s="287">
        <f>C8+D8</f>
        <v>1273230</v>
      </c>
      <c r="F8" s="297">
        <v>546855</v>
      </c>
      <c r="G8" s="297">
        <v>328593</v>
      </c>
      <c r="H8" s="298">
        <f>F8+G8</f>
        <v>875448</v>
      </c>
    </row>
    <row r="9" spans="1:8" ht="15.75">
      <c r="A9" s="137">
        <v>2</v>
      </c>
      <c r="B9" s="59" t="s">
        <v>136</v>
      </c>
      <c r="C9" s="299">
        <f>SUM(C10:C18)</f>
        <v>8209513.2300000004</v>
      </c>
      <c r="D9" s="299">
        <f>SUM(D10:D18)</f>
        <v>16544296.770000001</v>
      </c>
      <c r="E9" s="287">
        <f t="shared" ref="E9:E67" si="0">C9+D9</f>
        <v>24753810</v>
      </c>
      <c r="F9" s="299">
        <f>SUM(F10:F18)</f>
        <v>6158261</v>
      </c>
      <c r="G9" s="299">
        <f>SUM(G10:G18)</f>
        <v>16848007</v>
      </c>
      <c r="H9" s="298">
        <f t="shared" ref="H9:H67" si="1">F9+G9</f>
        <v>23006268</v>
      </c>
    </row>
    <row r="10" spans="1:8" ht="15.75">
      <c r="A10" s="137">
        <v>2.1</v>
      </c>
      <c r="B10" s="60" t="s">
        <v>137</v>
      </c>
      <c r="C10" s="297">
        <v>0</v>
      </c>
      <c r="D10" s="297">
        <v>0</v>
      </c>
      <c r="E10" s="287">
        <f t="shared" si="0"/>
        <v>0</v>
      </c>
      <c r="F10" s="297">
        <v>0</v>
      </c>
      <c r="G10" s="297">
        <v>0</v>
      </c>
      <c r="H10" s="298">
        <f t="shared" si="1"/>
        <v>0</v>
      </c>
    </row>
    <row r="11" spans="1:8" ht="15.75">
      <c r="A11" s="137">
        <v>2.2000000000000002</v>
      </c>
      <c r="B11" s="60" t="s">
        <v>138</v>
      </c>
      <c r="C11" s="297">
        <v>2908353</v>
      </c>
      <c r="D11" s="297">
        <v>8798986</v>
      </c>
      <c r="E11" s="287">
        <f t="shared" si="0"/>
        <v>11707339</v>
      </c>
      <c r="F11" s="297">
        <v>2610646</v>
      </c>
      <c r="G11" s="297">
        <v>8792171</v>
      </c>
      <c r="H11" s="298">
        <f t="shared" si="1"/>
        <v>11402817</v>
      </c>
    </row>
    <row r="12" spans="1:8" ht="15.75">
      <c r="A12" s="137">
        <v>2.2999999999999998</v>
      </c>
      <c r="B12" s="60" t="s">
        <v>139</v>
      </c>
      <c r="C12" s="297"/>
      <c r="D12" s="297">
        <v>285554</v>
      </c>
      <c r="E12" s="287">
        <f t="shared" si="0"/>
        <v>285554</v>
      </c>
      <c r="F12" s="297"/>
      <c r="G12" s="297">
        <v>280095</v>
      </c>
      <c r="H12" s="298">
        <f t="shared" si="1"/>
        <v>280095</v>
      </c>
    </row>
    <row r="13" spans="1:8" ht="15.75">
      <c r="A13" s="137">
        <v>2.4</v>
      </c>
      <c r="B13" s="60" t="s">
        <v>140</v>
      </c>
      <c r="C13" s="297">
        <v>44851.1</v>
      </c>
      <c r="D13" s="297">
        <v>702655</v>
      </c>
      <c r="E13" s="287">
        <f t="shared" si="0"/>
        <v>747506.1</v>
      </c>
      <c r="F13" s="297">
        <v>2531</v>
      </c>
      <c r="G13" s="297">
        <v>676876</v>
      </c>
      <c r="H13" s="298">
        <f t="shared" si="1"/>
        <v>679407</v>
      </c>
    </row>
    <row r="14" spans="1:8" ht="15.75">
      <c r="A14" s="137">
        <v>2.5</v>
      </c>
      <c r="B14" s="60" t="s">
        <v>141</v>
      </c>
      <c r="C14" s="297">
        <v>172569.12999999998</v>
      </c>
      <c r="D14" s="297">
        <v>2032757.7700000009</v>
      </c>
      <c r="E14" s="287">
        <f t="shared" si="0"/>
        <v>2205326.9000000008</v>
      </c>
      <c r="F14" s="297">
        <v>296056</v>
      </c>
      <c r="G14" s="297">
        <v>2257821</v>
      </c>
      <c r="H14" s="298">
        <f t="shared" si="1"/>
        <v>2553877</v>
      </c>
    </row>
    <row r="15" spans="1:8" ht="15.75">
      <c r="A15" s="137">
        <v>2.6</v>
      </c>
      <c r="B15" s="60" t="s">
        <v>142</v>
      </c>
      <c r="C15" s="297"/>
      <c r="D15" s="297">
        <v>85002</v>
      </c>
      <c r="E15" s="287">
        <f t="shared" si="0"/>
        <v>85002</v>
      </c>
      <c r="F15" s="297"/>
      <c r="G15" s="297">
        <v>629691</v>
      </c>
      <c r="H15" s="298">
        <f t="shared" si="1"/>
        <v>629691</v>
      </c>
    </row>
    <row r="16" spans="1:8" ht="15.75">
      <c r="A16" s="137">
        <v>2.7</v>
      </c>
      <c r="B16" s="60" t="s">
        <v>143</v>
      </c>
      <c r="C16" s="297">
        <v>1356</v>
      </c>
      <c r="D16" s="297">
        <v>7656</v>
      </c>
      <c r="E16" s="287">
        <f t="shared" si="0"/>
        <v>9012</v>
      </c>
      <c r="F16" s="297"/>
      <c r="G16" s="297">
        <v>16551</v>
      </c>
      <c r="H16" s="298">
        <f t="shared" si="1"/>
        <v>16551</v>
      </c>
    </row>
    <row r="17" spans="1:8" ht="15.75">
      <c r="A17" s="137">
        <v>2.8</v>
      </c>
      <c r="B17" s="60" t="s">
        <v>144</v>
      </c>
      <c r="C17" s="297">
        <v>4053832</v>
      </c>
      <c r="D17" s="297">
        <v>4046497</v>
      </c>
      <c r="E17" s="287">
        <f t="shared" si="0"/>
        <v>8100329</v>
      </c>
      <c r="F17" s="297">
        <v>3176667</v>
      </c>
      <c r="G17" s="297">
        <v>3639608</v>
      </c>
      <c r="H17" s="298">
        <f t="shared" si="1"/>
        <v>6816275</v>
      </c>
    </row>
    <row r="18" spans="1:8" ht="15.75">
      <c r="A18" s="137">
        <v>2.9</v>
      </c>
      <c r="B18" s="60" t="s">
        <v>145</v>
      </c>
      <c r="C18" s="297">
        <v>1028552</v>
      </c>
      <c r="D18" s="297">
        <v>585189</v>
      </c>
      <c r="E18" s="287">
        <f t="shared" si="0"/>
        <v>1613741</v>
      </c>
      <c r="F18" s="297">
        <v>72361</v>
      </c>
      <c r="G18" s="297">
        <v>555194</v>
      </c>
      <c r="H18" s="298">
        <f t="shared" si="1"/>
        <v>627555</v>
      </c>
    </row>
    <row r="19" spans="1:8" ht="15.75">
      <c r="A19" s="137">
        <v>3</v>
      </c>
      <c r="B19" s="59" t="s">
        <v>146</v>
      </c>
      <c r="C19" s="297">
        <v>1158621</v>
      </c>
      <c r="D19" s="297">
        <v>166150</v>
      </c>
      <c r="E19" s="287">
        <f t="shared" si="0"/>
        <v>1324771</v>
      </c>
      <c r="F19" s="297">
        <v>228574</v>
      </c>
      <c r="G19" s="297">
        <v>737697</v>
      </c>
      <c r="H19" s="298">
        <f t="shared" si="1"/>
        <v>966271</v>
      </c>
    </row>
    <row r="20" spans="1:8" ht="15.75">
      <c r="A20" s="137">
        <v>4</v>
      </c>
      <c r="B20" s="59" t="s">
        <v>147</v>
      </c>
      <c r="C20" s="297">
        <v>1228622</v>
      </c>
      <c r="D20" s="297">
        <v>0</v>
      </c>
      <c r="E20" s="287">
        <f t="shared" si="0"/>
        <v>1228622</v>
      </c>
      <c r="F20" s="297">
        <v>1347382</v>
      </c>
      <c r="G20" s="297">
        <v>0</v>
      </c>
      <c r="H20" s="298">
        <f t="shared" si="1"/>
        <v>1347382</v>
      </c>
    </row>
    <row r="21" spans="1:8" ht="15.75">
      <c r="A21" s="137">
        <v>5</v>
      </c>
      <c r="B21" s="59" t="s">
        <v>148</v>
      </c>
      <c r="C21" s="297">
        <v>153357.49</v>
      </c>
      <c r="D21" s="297">
        <v>34270.639999999999</v>
      </c>
      <c r="E21" s="287">
        <f t="shared" si="0"/>
        <v>187628.13</v>
      </c>
      <c r="F21" s="297">
        <v>204006</v>
      </c>
      <c r="G21" s="297">
        <v>67021</v>
      </c>
      <c r="H21" s="298">
        <f>F21+G21</f>
        <v>271027</v>
      </c>
    </row>
    <row r="22" spans="1:8" ht="15.75">
      <c r="A22" s="137">
        <v>6</v>
      </c>
      <c r="B22" s="61" t="s">
        <v>149</v>
      </c>
      <c r="C22" s="299">
        <f>C8+C9+C19+C20+C21</f>
        <v>11839265.720000001</v>
      </c>
      <c r="D22" s="299">
        <f>D8+D9+D19+D20+D21</f>
        <v>16928795.410000004</v>
      </c>
      <c r="E22" s="287">
        <f>C22+D22</f>
        <v>28768061.130000003</v>
      </c>
      <c r="F22" s="299">
        <f>F8+F9+F19+F20+F21</f>
        <v>8485078</v>
      </c>
      <c r="G22" s="299">
        <f>G8+G9+G19+G20+G21</f>
        <v>17981318</v>
      </c>
      <c r="H22" s="298">
        <f>F22+G22</f>
        <v>26466396</v>
      </c>
    </row>
    <row r="23" spans="1:8" ht="15.75">
      <c r="A23" s="137"/>
      <c r="B23" s="57" t="s">
        <v>128</v>
      </c>
      <c r="C23" s="297"/>
      <c r="D23" s="297"/>
      <c r="E23" s="286"/>
      <c r="F23" s="297"/>
      <c r="G23" s="297"/>
      <c r="H23" s="300"/>
    </row>
    <row r="24" spans="1:8" ht="15.75">
      <c r="A24" s="137">
        <v>7</v>
      </c>
      <c r="B24" s="59" t="s">
        <v>150</v>
      </c>
      <c r="C24" s="297">
        <v>1939175.09</v>
      </c>
      <c r="D24" s="297">
        <v>190974</v>
      </c>
      <c r="E24" s="287">
        <f t="shared" si="0"/>
        <v>2130149.09</v>
      </c>
      <c r="F24" s="297">
        <v>655568</v>
      </c>
      <c r="G24" s="297">
        <v>54191</v>
      </c>
      <c r="H24" s="298">
        <f t="shared" si="1"/>
        <v>709759</v>
      </c>
    </row>
    <row r="25" spans="1:8" ht="15.75">
      <c r="A25" s="137">
        <v>8</v>
      </c>
      <c r="B25" s="59" t="s">
        <v>151</v>
      </c>
      <c r="C25" s="297">
        <v>319540.90999999997</v>
      </c>
      <c r="D25" s="297">
        <v>665314</v>
      </c>
      <c r="E25" s="287">
        <f t="shared" si="0"/>
        <v>984854.90999999992</v>
      </c>
      <c r="F25" s="297">
        <v>287305</v>
      </c>
      <c r="G25" s="297">
        <v>463462</v>
      </c>
      <c r="H25" s="298">
        <f t="shared" si="1"/>
        <v>750767</v>
      </c>
    </row>
    <row r="26" spans="1:8" ht="15.75">
      <c r="A26" s="137">
        <v>9</v>
      </c>
      <c r="B26" s="59" t="s">
        <v>152</v>
      </c>
      <c r="C26" s="297">
        <v>8658</v>
      </c>
      <c r="D26" s="297">
        <v>1558416</v>
      </c>
      <c r="E26" s="287">
        <f t="shared" si="0"/>
        <v>1567074</v>
      </c>
      <c r="F26" s="297">
        <v>0</v>
      </c>
      <c r="G26" s="297">
        <v>3336949</v>
      </c>
      <c r="H26" s="298">
        <f t="shared" si="1"/>
        <v>3336949</v>
      </c>
    </row>
    <row r="27" spans="1:8" ht="15.75">
      <c r="A27" s="137">
        <v>10</v>
      </c>
      <c r="B27" s="59" t="s">
        <v>153</v>
      </c>
      <c r="C27" s="297">
        <v>0</v>
      </c>
      <c r="D27" s="297">
        <v>0</v>
      </c>
      <c r="E27" s="287">
        <f t="shared" si="0"/>
        <v>0</v>
      </c>
      <c r="F27" s="297">
        <v>0</v>
      </c>
      <c r="G27" s="297">
        <v>0</v>
      </c>
      <c r="H27" s="298">
        <f t="shared" si="1"/>
        <v>0</v>
      </c>
    </row>
    <row r="28" spans="1:8" ht="15.75">
      <c r="A28" s="137">
        <v>11</v>
      </c>
      <c r="B28" s="59" t="s">
        <v>154</v>
      </c>
      <c r="C28" s="297">
        <v>0</v>
      </c>
      <c r="D28" s="297">
        <v>6882931</v>
      </c>
      <c r="E28" s="287">
        <f t="shared" si="0"/>
        <v>6882931</v>
      </c>
      <c r="F28" s="297">
        <v>0</v>
      </c>
      <c r="G28" s="297">
        <v>3387014</v>
      </c>
      <c r="H28" s="298">
        <f t="shared" si="1"/>
        <v>3387014</v>
      </c>
    </row>
    <row r="29" spans="1:8" ht="15.75">
      <c r="A29" s="137">
        <v>12</v>
      </c>
      <c r="B29" s="59" t="s">
        <v>155</v>
      </c>
      <c r="C29" s="297">
        <v>133985</v>
      </c>
      <c r="D29" s="297">
        <v>65766</v>
      </c>
      <c r="E29" s="287">
        <f t="shared" si="0"/>
        <v>199751</v>
      </c>
      <c r="F29" s="297">
        <v>422843</v>
      </c>
      <c r="G29" s="297">
        <v>56054</v>
      </c>
      <c r="H29" s="298">
        <f t="shared" si="1"/>
        <v>478897</v>
      </c>
    </row>
    <row r="30" spans="1:8" ht="15.75">
      <c r="A30" s="137">
        <v>13</v>
      </c>
      <c r="B30" s="62" t="s">
        <v>156</v>
      </c>
      <c r="C30" s="299">
        <f>SUM(C24:C29)</f>
        <v>2401359</v>
      </c>
      <c r="D30" s="299">
        <f>SUM(D24:D29)</f>
        <v>9363401</v>
      </c>
      <c r="E30" s="287">
        <f t="shared" si="0"/>
        <v>11764760</v>
      </c>
      <c r="F30" s="299">
        <f>SUM(F24:F29)</f>
        <v>1365716</v>
      </c>
      <c r="G30" s="299">
        <f>SUM(G24:G29)</f>
        <v>7297670</v>
      </c>
      <c r="H30" s="298">
        <f t="shared" si="1"/>
        <v>8663386</v>
      </c>
    </row>
    <row r="31" spans="1:8" ht="15.75">
      <c r="A31" s="137">
        <v>14</v>
      </c>
      <c r="B31" s="62" t="s">
        <v>157</v>
      </c>
      <c r="C31" s="299">
        <f>C22-C30</f>
        <v>9437906.7200000007</v>
      </c>
      <c r="D31" s="299">
        <f>D22-D30</f>
        <v>7565394.4100000039</v>
      </c>
      <c r="E31" s="287">
        <f t="shared" si="0"/>
        <v>17003301.130000003</v>
      </c>
      <c r="F31" s="299">
        <f>F22-F30</f>
        <v>7119362</v>
      </c>
      <c r="G31" s="299">
        <f>G22-G30</f>
        <v>10683648</v>
      </c>
      <c r="H31" s="298">
        <f t="shared" si="1"/>
        <v>17803010</v>
      </c>
    </row>
    <row r="32" spans="1:8">
      <c r="A32" s="137"/>
      <c r="B32" s="57"/>
      <c r="C32" s="301"/>
      <c r="D32" s="301"/>
      <c r="E32" s="301"/>
      <c r="F32" s="301"/>
      <c r="G32" s="301"/>
      <c r="H32" s="302"/>
    </row>
    <row r="33" spans="1:8" ht="15.75">
      <c r="A33" s="137"/>
      <c r="B33" s="57" t="s">
        <v>158</v>
      </c>
      <c r="C33" s="297"/>
      <c r="D33" s="297"/>
      <c r="E33" s="286"/>
      <c r="F33" s="297"/>
      <c r="G33" s="297"/>
      <c r="H33" s="300"/>
    </row>
    <row r="34" spans="1:8" ht="15.75">
      <c r="A34" s="137">
        <v>15</v>
      </c>
      <c r="B34" s="56" t="s">
        <v>129</v>
      </c>
      <c r="C34" s="303">
        <f>C35-C36</f>
        <v>614568</v>
      </c>
      <c r="D34" s="303">
        <f>D35-D36</f>
        <v>708040</v>
      </c>
      <c r="E34" s="287">
        <f t="shared" si="0"/>
        <v>1322608</v>
      </c>
      <c r="F34" s="303">
        <f>F35-F36</f>
        <v>432530</v>
      </c>
      <c r="G34" s="303">
        <f>G35-G36</f>
        <v>603458</v>
      </c>
      <c r="H34" s="298">
        <f t="shared" si="1"/>
        <v>1035988</v>
      </c>
    </row>
    <row r="35" spans="1:8" ht="15.75">
      <c r="A35" s="137">
        <v>15.1</v>
      </c>
      <c r="B35" s="60" t="s">
        <v>159</v>
      </c>
      <c r="C35" s="297">
        <v>849612</v>
      </c>
      <c r="D35" s="297">
        <v>1307049</v>
      </c>
      <c r="E35" s="287">
        <f t="shared" si="0"/>
        <v>2156661</v>
      </c>
      <c r="F35" s="297">
        <v>597190</v>
      </c>
      <c r="G35" s="297">
        <v>1051256</v>
      </c>
      <c r="H35" s="298">
        <f t="shared" si="1"/>
        <v>1648446</v>
      </c>
    </row>
    <row r="36" spans="1:8" ht="15.75">
      <c r="A36" s="137">
        <v>15.2</v>
      </c>
      <c r="B36" s="60" t="s">
        <v>160</v>
      </c>
      <c r="C36" s="297">
        <v>235044</v>
      </c>
      <c r="D36" s="297">
        <v>599009</v>
      </c>
      <c r="E36" s="287">
        <f t="shared" si="0"/>
        <v>834053</v>
      </c>
      <c r="F36" s="297">
        <v>164660</v>
      </c>
      <c r="G36" s="297">
        <v>447798</v>
      </c>
      <c r="H36" s="298">
        <f t="shared" si="1"/>
        <v>612458</v>
      </c>
    </row>
    <row r="37" spans="1:8" ht="15.75">
      <c r="A37" s="137">
        <v>16</v>
      </c>
      <c r="B37" s="59" t="s">
        <v>161</v>
      </c>
      <c r="C37" s="297">
        <v>0</v>
      </c>
      <c r="D37" s="297">
        <v>0</v>
      </c>
      <c r="E37" s="287">
        <f t="shared" si="0"/>
        <v>0</v>
      </c>
      <c r="F37" s="297">
        <v>0</v>
      </c>
      <c r="G37" s="297">
        <v>0</v>
      </c>
      <c r="H37" s="298">
        <f t="shared" si="1"/>
        <v>0</v>
      </c>
    </row>
    <row r="38" spans="1:8" ht="15.75">
      <c r="A38" s="137">
        <v>17</v>
      </c>
      <c r="B38" s="59" t="s">
        <v>162</v>
      </c>
      <c r="C38" s="297">
        <v>0</v>
      </c>
      <c r="D38" s="297">
        <v>0</v>
      </c>
      <c r="E38" s="287">
        <f t="shared" si="0"/>
        <v>0</v>
      </c>
      <c r="F38" s="297">
        <v>0</v>
      </c>
      <c r="G38" s="297">
        <v>0</v>
      </c>
      <c r="H38" s="298">
        <f t="shared" si="1"/>
        <v>0</v>
      </c>
    </row>
    <row r="39" spans="1:8" ht="15.75">
      <c r="A39" s="137">
        <v>18</v>
      </c>
      <c r="B39" s="59" t="s">
        <v>163</v>
      </c>
      <c r="C39" s="297">
        <v>0</v>
      </c>
      <c r="D39" s="297">
        <v>0</v>
      </c>
      <c r="E39" s="287">
        <f t="shared" si="0"/>
        <v>0</v>
      </c>
      <c r="F39" s="297">
        <v>0</v>
      </c>
      <c r="G39" s="297">
        <v>0</v>
      </c>
      <c r="H39" s="298">
        <f t="shared" si="1"/>
        <v>0</v>
      </c>
    </row>
    <row r="40" spans="1:8" ht="15.75">
      <c r="A40" s="137">
        <v>19</v>
      </c>
      <c r="B40" s="59" t="s">
        <v>164</v>
      </c>
      <c r="C40" s="297">
        <v>836147</v>
      </c>
      <c r="D40" s="297"/>
      <c r="E40" s="287">
        <f t="shared" si="0"/>
        <v>836147</v>
      </c>
      <c r="F40" s="297">
        <v>480727</v>
      </c>
      <c r="G40" s="297"/>
      <c r="H40" s="298">
        <f t="shared" si="1"/>
        <v>480727</v>
      </c>
    </row>
    <row r="41" spans="1:8" ht="15.75">
      <c r="A41" s="137">
        <v>20</v>
      </c>
      <c r="B41" s="59" t="s">
        <v>165</v>
      </c>
      <c r="C41" s="297">
        <v>-41631</v>
      </c>
      <c r="D41" s="297"/>
      <c r="E41" s="287">
        <f t="shared" si="0"/>
        <v>-41631</v>
      </c>
      <c r="F41" s="297">
        <v>152562</v>
      </c>
      <c r="G41" s="297"/>
      <c r="H41" s="298">
        <f t="shared" si="1"/>
        <v>152562</v>
      </c>
    </row>
    <row r="42" spans="1:8" ht="15.75">
      <c r="A42" s="137">
        <v>21</v>
      </c>
      <c r="B42" s="59" t="s">
        <v>166</v>
      </c>
      <c r="C42" s="297">
        <v>-5541</v>
      </c>
      <c r="D42" s="297"/>
      <c r="E42" s="287">
        <f t="shared" si="0"/>
        <v>-5541</v>
      </c>
      <c r="F42" s="297">
        <v>0</v>
      </c>
      <c r="G42" s="297"/>
      <c r="H42" s="298">
        <f t="shared" si="1"/>
        <v>0</v>
      </c>
    </row>
    <row r="43" spans="1:8" ht="15.75">
      <c r="A43" s="137">
        <v>22</v>
      </c>
      <c r="B43" s="59" t="s">
        <v>167</v>
      </c>
      <c r="C43" s="297">
        <v>5071.5100000000011</v>
      </c>
      <c r="D43" s="297">
        <v>184.35999999999999</v>
      </c>
      <c r="E43" s="287">
        <f t="shared" si="0"/>
        <v>5255.8700000000008</v>
      </c>
      <c r="F43" s="297">
        <v>6604</v>
      </c>
      <c r="G43" s="297">
        <v>454</v>
      </c>
      <c r="H43" s="298">
        <f t="shared" si="1"/>
        <v>7058</v>
      </c>
    </row>
    <row r="44" spans="1:8" ht="15.75">
      <c r="A44" s="137">
        <v>23</v>
      </c>
      <c r="B44" s="59" t="s">
        <v>168</v>
      </c>
      <c r="C44" s="297">
        <v>106672</v>
      </c>
      <c r="D44" s="297">
        <v>1351</v>
      </c>
      <c r="E44" s="287">
        <f t="shared" si="0"/>
        <v>108023</v>
      </c>
      <c r="F44" s="297">
        <v>169455</v>
      </c>
      <c r="G44" s="297">
        <v>11204</v>
      </c>
      <c r="H44" s="298">
        <f t="shared" si="1"/>
        <v>180659</v>
      </c>
    </row>
    <row r="45" spans="1:8" ht="15.75">
      <c r="A45" s="137">
        <v>24</v>
      </c>
      <c r="B45" s="62" t="s">
        <v>169</v>
      </c>
      <c r="C45" s="299">
        <f>C34+C37+C38+C39+C40+C41+C42+C43+C44</f>
        <v>1515286.51</v>
      </c>
      <c r="D45" s="299">
        <f>D34+D37+D38+D39+D40+D41+D42+D43+D44</f>
        <v>709575.36</v>
      </c>
      <c r="E45" s="287">
        <f t="shared" si="0"/>
        <v>2224861.87</v>
      </c>
      <c r="F45" s="299">
        <f>F34+F37+F38+F39+F40+F41+F42+F43+F44</f>
        <v>1241878</v>
      </c>
      <c r="G45" s="299">
        <f>G34+G37+G38+G39+G40+G41+G42+G43+G44</f>
        <v>615116</v>
      </c>
      <c r="H45" s="298">
        <f t="shared" si="1"/>
        <v>1856994</v>
      </c>
    </row>
    <row r="46" spans="1:8">
      <c r="A46" s="137"/>
      <c r="B46" s="57" t="s">
        <v>170</v>
      </c>
      <c r="C46" s="297"/>
      <c r="D46" s="297"/>
      <c r="E46" s="297"/>
      <c r="F46" s="297"/>
      <c r="G46" s="297"/>
      <c r="H46" s="304"/>
    </row>
    <row r="47" spans="1:8" ht="15.75">
      <c r="A47" s="137">
        <v>25</v>
      </c>
      <c r="B47" s="59" t="s">
        <v>171</v>
      </c>
      <c r="C47" s="297">
        <v>284524</v>
      </c>
      <c r="D47" s="297"/>
      <c r="E47" s="287">
        <f t="shared" si="0"/>
        <v>284524</v>
      </c>
      <c r="F47" s="297">
        <v>480833</v>
      </c>
      <c r="G47" s="297"/>
      <c r="H47" s="298">
        <f t="shared" si="1"/>
        <v>480833</v>
      </c>
    </row>
    <row r="48" spans="1:8" ht="15.75">
      <c r="A48" s="137">
        <v>26</v>
      </c>
      <c r="B48" s="59" t="s">
        <v>172</v>
      </c>
      <c r="C48" s="297">
        <v>319742</v>
      </c>
      <c r="D48" s="297">
        <v>37722</v>
      </c>
      <c r="E48" s="287">
        <f t="shared" si="0"/>
        <v>357464</v>
      </c>
      <c r="F48" s="297">
        <v>301312</v>
      </c>
      <c r="G48" s="297">
        <v>25398</v>
      </c>
      <c r="H48" s="298">
        <f t="shared" si="1"/>
        <v>326710</v>
      </c>
    </row>
    <row r="49" spans="1:9" ht="15.75">
      <c r="A49" s="137">
        <v>27</v>
      </c>
      <c r="B49" s="59" t="s">
        <v>173</v>
      </c>
      <c r="C49" s="297">
        <v>6242254</v>
      </c>
      <c r="D49" s="297"/>
      <c r="E49" s="287">
        <f t="shared" si="0"/>
        <v>6242254</v>
      </c>
      <c r="F49" s="297">
        <v>5826661</v>
      </c>
      <c r="G49" s="297"/>
      <c r="H49" s="298">
        <f t="shared" si="1"/>
        <v>5826661</v>
      </c>
    </row>
    <row r="50" spans="1:9" ht="15.75">
      <c r="A50" s="137">
        <v>28</v>
      </c>
      <c r="B50" s="59" t="s">
        <v>311</v>
      </c>
      <c r="C50" s="297">
        <v>20711</v>
      </c>
      <c r="D50" s="297"/>
      <c r="E50" s="287">
        <f t="shared" si="0"/>
        <v>20711</v>
      </c>
      <c r="F50" s="297">
        <v>20317</v>
      </c>
      <c r="G50" s="297"/>
      <c r="H50" s="298">
        <f t="shared" si="1"/>
        <v>20317</v>
      </c>
    </row>
    <row r="51" spans="1:9" ht="15.75">
      <c r="A51" s="137">
        <v>29</v>
      </c>
      <c r="B51" s="59" t="s">
        <v>174</v>
      </c>
      <c r="C51" s="297">
        <v>1251019</v>
      </c>
      <c r="D51" s="297"/>
      <c r="E51" s="287">
        <f t="shared" si="0"/>
        <v>1251019</v>
      </c>
      <c r="F51" s="297">
        <v>825168</v>
      </c>
      <c r="G51" s="297"/>
      <c r="H51" s="298">
        <f t="shared" si="1"/>
        <v>825168</v>
      </c>
    </row>
    <row r="52" spans="1:9" ht="15.75">
      <c r="A52" s="137">
        <v>30</v>
      </c>
      <c r="B52" s="59" t="s">
        <v>175</v>
      </c>
      <c r="C52" s="297">
        <v>1347376</v>
      </c>
      <c r="D52" s="297">
        <v>838736</v>
      </c>
      <c r="E52" s="287">
        <f t="shared" si="0"/>
        <v>2186112</v>
      </c>
      <c r="F52" s="297">
        <v>1132295</v>
      </c>
      <c r="G52" s="297">
        <v>636537</v>
      </c>
      <c r="H52" s="298">
        <f t="shared" si="1"/>
        <v>1768832</v>
      </c>
    </row>
    <row r="53" spans="1:9" ht="15.75">
      <c r="A53" s="137">
        <v>31</v>
      </c>
      <c r="B53" s="62" t="s">
        <v>176</v>
      </c>
      <c r="C53" s="299">
        <f>C47+C48+C49+C50+C51+C52</f>
        <v>9465626</v>
      </c>
      <c r="D53" s="299">
        <f>D47+D48+D49+D50+D51+D52</f>
        <v>876458</v>
      </c>
      <c r="E53" s="287">
        <f t="shared" si="0"/>
        <v>10342084</v>
      </c>
      <c r="F53" s="299">
        <f>F47+F48+F49+F50+F51+F52</f>
        <v>8586586</v>
      </c>
      <c r="G53" s="299">
        <f>G47+G48+G49+G50+G51+G52</f>
        <v>661935</v>
      </c>
      <c r="H53" s="298">
        <f t="shared" si="1"/>
        <v>9248521</v>
      </c>
    </row>
    <row r="54" spans="1:9" ht="15.75">
      <c r="A54" s="137">
        <v>32</v>
      </c>
      <c r="B54" s="62" t="s">
        <v>177</v>
      </c>
      <c r="C54" s="299">
        <f>C45-C53</f>
        <v>-7950339.4900000002</v>
      </c>
      <c r="D54" s="299">
        <f>D45-D53</f>
        <v>-166882.64000000001</v>
      </c>
      <c r="E54" s="287">
        <f t="shared" si="0"/>
        <v>-8117222.1299999999</v>
      </c>
      <c r="F54" s="299">
        <f>F45-F53</f>
        <v>-7344708</v>
      </c>
      <c r="G54" s="299">
        <f>G45-G53</f>
        <v>-46819</v>
      </c>
      <c r="H54" s="298">
        <f t="shared" si="1"/>
        <v>-7391527</v>
      </c>
    </row>
    <row r="55" spans="1:9">
      <c r="A55" s="137"/>
      <c r="B55" s="57"/>
      <c r="C55" s="301"/>
      <c r="D55" s="301"/>
      <c r="E55" s="301"/>
      <c r="F55" s="301"/>
      <c r="G55" s="301"/>
      <c r="H55" s="302"/>
    </row>
    <row r="56" spans="1:9" ht="15.75">
      <c r="A56" s="137">
        <v>33</v>
      </c>
      <c r="B56" s="62" t="s">
        <v>178</v>
      </c>
      <c r="C56" s="299">
        <f>C31+C54</f>
        <v>1487567.2300000004</v>
      </c>
      <c r="D56" s="299">
        <f>D31+D54</f>
        <v>7398511.7700000042</v>
      </c>
      <c r="E56" s="287">
        <f t="shared" si="0"/>
        <v>8886079.0000000037</v>
      </c>
      <c r="F56" s="299">
        <f>F31+F54</f>
        <v>-225346</v>
      </c>
      <c r="G56" s="299">
        <f>G31+G54</f>
        <v>10636829</v>
      </c>
      <c r="H56" s="298">
        <f t="shared" si="1"/>
        <v>10411483</v>
      </c>
    </row>
    <row r="57" spans="1:9">
      <c r="A57" s="137"/>
      <c r="B57" s="57"/>
      <c r="C57" s="301"/>
      <c r="D57" s="301"/>
      <c r="E57" s="301"/>
      <c r="F57" s="301"/>
      <c r="G57" s="301"/>
      <c r="H57" s="302"/>
    </row>
    <row r="58" spans="1:9" ht="15.75">
      <c r="A58" s="137">
        <v>34</v>
      </c>
      <c r="B58" s="59" t="s">
        <v>179</v>
      </c>
      <c r="C58" s="297">
        <v>3187645</v>
      </c>
      <c r="D58" s="297"/>
      <c r="E58" s="287">
        <f t="shared" si="0"/>
        <v>3187645</v>
      </c>
      <c r="F58" s="297">
        <v>1688379</v>
      </c>
      <c r="G58" s="297"/>
      <c r="H58" s="298">
        <f t="shared" si="1"/>
        <v>1688379</v>
      </c>
    </row>
    <row r="59" spans="1:9" s="219" customFormat="1" ht="15.75">
      <c r="A59" s="137">
        <v>35</v>
      </c>
      <c r="B59" s="56" t="s">
        <v>180</v>
      </c>
      <c r="C59" s="305">
        <v>0</v>
      </c>
      <c r="D59" s="305"/>
      <c r="E59" s="306">
        <f t="shared" si="0"/>
        <v>0</v>
      </c>
      <c r="F59" s="307">
        <v>0</v>
      </c>
      <c r="G59" s="307"/>
      <c r="H59" s="308">
        <f t="shared" si="1"/>
        <v>0</v>
      </c>
      <c r="I59" s="218"/>
    </row>
    <row r="60" spans="1:9" ht="15.75">
      <c r="A60" s="137">
        <v>36</v>
      </c>
      <c r="B60" s="59" t="s">
        <v>181</v>
      </c>
      <c r="C60" s="297">
        <v>121475</v>
      </c>
      <c r="D60" s="297"/>
      <c r="E60" s="287">
        <f t="shared" si="0"/>
        <v>121475</v>
      </c>
      <c r="F60" s="297">
        <v>-15602</v>
      </c>
      <c r="G60" s="297"/>
      <c r="H60" s="298">
        <f t="shared" si="1"/>
        <v>-15602</v>
      </c>
    </row>
    <row r="61" spans="1:9" ht="15.75">
      <c r="A61" s="137">
        <v>37</v>
      </c>
      <c r="B61" s="62" t="s">
        <v>182</v>
      </c>
      <c r="C61" s="299">
        <f>C58+C59+C60</f>
        <v>3309120</v>
      </c>
      <c r="D61" s="299">
        <f>D58+D59+D60</f>
        <v>0</v>
      </c>
      <c r="E61" s="287">
        <f t="shared" si="0"/>
        <v>3309120</v>
      </c>
      <c r="F61" s="299">
        <f>F58+F59+F60</f>
        <v>1672777</v>
      </c>
      <c r="G61" s="299">
        <f>G58+G59+G60</f>
        <v>0</v>
      </c>
      <c r="H61" s="298">
        <f t="shared" si="1"/>
        <v>1672777</v>
      </c>
    </row>
    <row r="62" spans="1:9">
      <c r="A62" s="137"/>
      <c r="B62" s="63"/>
      <c r="C62" s="297"/>
      <c r="D62" s="297"/>
      <c r="E62" s="297"/>
      <c r="F62" s="297"/>
      <c r="G62" s="297"/>
      <c r="H62" s="304"/>
    </row>
    <row r="63" spans="1:9" ht="15.75">
      <c r="A63" s="137">
        <v>38</v>
      </c>
      <c r="B63" s="64" t="s">
        <v>312</v>
      </c>
      <c r="C63" s="299">
        <f>C56-C61</f>
        <v>-1821552.7699999996</v>
      </c>
      <c r="D63" s="299">
        <f>D56-D61</f>
        <v>7398511.7700000042</v>
      </c>
      <c r="E63" s="287">
        <f t="shared" si="0"/>
        <v>5576959.0000000047</v>
      </c>
      <c r="F63" s="299">
        <f>F56-F61</f>
        <v>-1898123</v>
      </c>
      <c r="G63" s="299">
        <f>G56-G61</f>
        <v>10636829</v>
      </c>
      <c r="H63" s="298">
        <f t="shared" si="1"/>
        <v>8738706</v>
      </c>
    </row>
    <row r="64" spans="1:9" ht="15.75">
      <c r="A64" s="135">
        <v>39</v>
      </c>
      <c r="B64" s="59" t="s">
        <v>183</v>
      </c>
      <c r="C64" s="309">
        <v>601060</v>
      </c>
      <c r="D64" s="309"/>
      <c r="E64" s="287">
        <f t="shared" si="0"/>
        <v>601060</v>
      </c>
      <c r="F64" s="309">
        <v>1076516</v>
      </c>
      <c r="G64" s="309"/>
      <c r="H64" s="298">
        <f t="shared" si="1"/>
        <v>1076516</v>
      </c>
    </row>
    <row r="65" spans="1:8" ht="15.75">
      <c r="A65" s="137">
        <v>40</v>
      </c>
      <c r="B65" s="62" t="s">
        <v>184</v>
      </c>
      <c r="C65" s="299">
        <f>C63-C64</f>
        <v>-2422612.7699999996</v>
      </c>
      <c r="D65" s="299">
        <f>D63-D64</f>
        <v>7398511.7700000042</v>
      </c>
      <c r="E65" s="287">
        <f t="shared" si="0"/>
        <v>4975899.0000000047</v>
      </c>
      <c r="F65" s="299">
        <f>F63-F64</f>
        <v>-2974639</v>
      </c>
      <c r="G65" s="299">
        <f>G63-G64</f>
        <v>10636829</v>
      </c>
      <c r="H65" s="298">
        <f t="shared" si="1"/>
        <v>7662190</v>
      </c>
    </row>
    <row r="66" spans="1:8" ht="15.75">
      <c r="A66" s="135">
        <v>41</v>
      </c>
      <c r="B66" s="59" t="s">
        <v>185</v>
      </c>
      <c r="C66" s="309"/>
      <c r="D66" s="309"/>
      <c r="E66" s="287">
        <f t="shared" si="0"/>
        <v>0</v>
      </c>
      <c r="F66" s="309"/>
      <c r="G66" s="309"/>
      <c r="H66" s="298">
        <f t="shared" si="1"/>
        <v>0</v>
      </c>
    </row>
    <row r="67" spans="1:8" ht="16.5" thickBot="1">
      <c r="A67" s="139">
        <v>42</v>
      </c>
      <c r="B67" s="140" t="s">
        <v>186</v>
      </c>
      <c r="C67" s="310">
        <f>C65+C66</f>
        <v>-2422612.7699999996</v>
      </c>
      <c r="D67" s="310">
        <f>D65+D66</f>
        <v>7398511.7700000042</v>
      </c>
      <c r="E67" s="295">
        <f t="shared" si="0"/>
        <v>4975899.0000000047</v>
      </c>
      <c r="F67" s="310">
        <f>F65+F66</f>
        <v>-2974639</v>
      </c>
      <c r="G67" s="310">
        <f>G65+G66</f>
        <v>10636829</v>
      </c>
      <c r="H67" s="311">
        <f t="shared" si="1"/>
        <v>7662190</v>
      </c>
    </row>
  </sheetData>
  <mergeCells count="2">
    <mergeCell ref="C5:E5"/>
    <mergeCell ref="F5: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H53"/>
  <sheetViews>
    <sheetView topLeftCell="A27" zoomScaleNormal="100" workbookViewId="0">
      <selection activeCell="J33" sqref="J33"/>
    </sheetView>
  </sheetViews>
  <sheetFormatPr defaultRowHeight="15"/>
  <cols>
    <col min="1" max="1" width="9.5703125" bestFit="1" customWidth="1"/>
    <col min="2" max="2" width="72.28515625" customWidth="1"/>
    <col min="3" max="8" width="12.7109375" customWidth="1"/>
  </cols>
  <sheetData>
    <row r="1" spans="1:8">
      <c r="A1" s="2" t="s">
        <v>227</v>
      </c>
      <c r="B1" t="str">
        <f>Info!C2</f>
        <v>სს "ხალიკ ბანკი საქართველო"</v>
      </c>
    </row>
    <row r="2" spans="1:8">
      <c r="A2" s="2" t="s">
        <v>228</v>
      </c>
      <c r="B2" s="519">
        <f>'1. key ratios'!B2</f>
        <v>43738</v>
      </c>
    </row>
    <row r="3" spans="1:8">
      <c r="A3" s="2"/>
    </row>
    <row r="4" spans="1:8" ht="16.5" thickBot="1">
      <c r="A4" s="2" t="s">
        <v>652</v>
      </c>
      <c r="B4" s="2"/>
      <c r="C4" s="230"/>
      <c r="D4" s="230"/>
      <c r="E4" s="230"/>
      <c r="F4" s="231"/>
      <c r="G4" s="231"/>
      <c r="H4" s="232" t="s">
        <v>131</v>
      </c>
    </row>
    <row r="5" spans="1:8" ht="15.75">
      <c r="A5" s="549" t="s">
        <v>28</v>
      </c>
      <c r="B5" s="551" t="s">
        <v>284</v>
      </c>
      <c r="C5" s="553" t="s">
        <v>233</v>
      </c>
      <c r="D5" s="553"/>
      <c r="E5" s="553"/>
      <c r="F5" s="553" t="s">
        <v>234</v>
      </c>
      <c r="G5" s="553"/>
      <c r="H5" s="554"/>
    </row>
    <row r="6" spans="1:8">
      <c r="A6" s="550"/>
      <c r="B6" s="552"/>
      <c r="C6" s="44" t="s">
        <v>29</v>
      </c>
      <c r="D6" s="44" t="s">
        <v>132</v>
      </c>
      <c r="E6" s="44" t="s">
        <v>70</v>
      </c>
      <c r="F6" s="44" t="s">
        <v>29</v>
      </c>
      <c r="G6" s="44" t="s">
        <v>132</v>
      </c>
      <c r="H6" s="45" t="s">
        <v>70</v>
      </c>
    </row>
    <row r="7" spans="1:8" s="3" customFormat="1" ht="15.75">
      <c r="A7" s="233">
        <v>1</v>
      </c>
      <c r="B7" s="234" t="s">
        <v>792</v>
      </c>
      <c r="C7" s="289"/>
      <c r="D7" s="289"/>
      <c r="E7" s="312">
        <f>C7+D7</f>
        <v>0</v>
      </c>
      <c r="F7" s="289"/>
      <c r="G7" s="289"/>
      <c r="H7" s="290">
        <f t="shared" ref="H7:H53" si="0">F7+G7</f>
        <v>0</v>
      </c>
    </row>
    <row r="8" spans="1:8" s="3" customFormat="1" ht="15.75">
      <c r="A8" s="233">
        <v>1.1000000000000001</v>
      </c>
      <c r="B8" s="235" t="s">
        <v>316</v>
      </c>
      <c r="C8" s="289">
        <v>6321562</v>
      </c>
      <c r="D8" s="289">
        <v>1823461</v>
      </c>
      <c r="E8" s="312">
        <f t="shared" ref="E8:E53" si="1">C8+D8</f>
        <v>8145023</v>
      </c>
      <c r="F8" s="289">
        <v>6023929</v>
      </c>
      <c r="G8" s="289">
        <v>1301965</v>
      </c>
      <c r="H8" s="290">
        <f t="shared" si="0"/>
        <v>7325894</v>
      </c>
    </row>
    <row r="9" spans="1:8" s="3" customFormat="1" ht="15.75">
      <c r="A9" s="233">
        <v>1.2</v>
      </c>
      <c r="B9" s="235" t="s">
        <v>317</v>
      </c>
      <c r="C9" s="289"/>
      <c r="D9" s="289"/>
      <c r="E9" s="312">
        <f t="shared" si="1"/>
        <v>0</v>
      </c>
      <c r="F9" s="289"/>
      <c r="G9" s="289"/>
      <c r="H9" s="290">
        <f t="shared" si="0"/>
        <v>0</v>
      </c>
    </row>
    <row r="10" spans="1:8" s="3" customFormat="1" ht="15.75">
      <c r="A10" s="233">
        <v>1.3</v>
      </c>
      <c r="B10" s="235" t="s">
        <v>318</v>
      </c>
      <c r="C10" s="289">
        <v>4085411</v>
      </c>
      <c r="D10" s="289">
        <v>18440845</v>
      </c>
      <c r="E10" s="312">
        <f t="shared" si="1"/>
        <v>22526256</v>
      </c>
      <c r="F10" s="289">
        <v>6171142</v>
      </c>
      <c r="G10" s="289">
        <v>15496445</v>
      </c>
      <c r="H10" s="290">
        <f t="shared" si="0"/>
        <v>21667587</v>
      </c>
    </row>
    <row r="11" spans="1:8" s="3" customFormat="1" ht="15.75">
      <c r="A11" s="233">
        <v>1.4</v>
      </c>
      <c r="B11" s="235" t="s">
        <v>319</v>
      </c>
      <c r="C11" s="289"/>
      <c r="D11" s="289"/>
      <c r="E11" s="312">
        <f t="shared" si="1"/>
        <v>0</v>
      </c>
      <c r="F11" s="289"/>
      <c r="G11" s="289"/>
      <c r="H11" s="290">
        <f t="shared" si="0"/>
        <v>0</v>
      </c>
    </row>
    <row r="12" spans="1:8" s="3" customFormat="1" ht="29.25" customHeight="1">
      <c r="A12" s="233">
        <v>2</v>
      </c>
      <c r="B12" s="234" t="s">
        <v>320</v>
      </c>
      <c r="C12" s="289"/>
      <c r="D12" s="289"/>
      <c r="E12" s="312">
        <f t="shared" si="1"/>
        <v>0</v>
      </c>
      <c r="F12" s="289"/>
      <c r="G12" s="289"/>
      <c r="H12" s="290">
        <f t="shared" si="0"/>
        <v>0</v>
      </c>
    </row>
    <row r="13" spans="1:8" s="3" customFormat="1" ht="25.5">
      <c r="A13" s="233">
        <v>3</v>
      </c>
      <c r="B13" s="234" t="s">
        <v>321</v>
      </c>
      <c r="C13" s="289"/>
      <c r="D13" s="289"/>
      <c r="E13" s="312">
        <f t="shared" si="1"/>
        <v>0</v>
      </c>
      <c r="F13" s="289"/>
      <c r="G13" s="289"/>
      <c r="H13" s="290">
        <f t="shared" si="0"/>
        <v>0</v>
      </c>
    </row>
    <row r="14" spans="1:8" s="3" customFormat="1" ht="15.75">
      <c r="A14" s="233">
        <v>3.1</v>
      </c>
      <c r="B14" s="235" t="s">
        <v>322</v>
      </c>
      <c r="C14" s="289"/>
      <c r="D14" s="289"/>
      <c r="E14" s="312">
        <f t="shared" si="1"/>
        <v>0</v>
      </c>
      <c r="F14" s="289"/>
      <c r="G14" s="289"/>
      <c r="H14" s="290">
        <f t="shared" si="0"/>
        <v>0</v>
      </c>
    </row>
    <row r="15" spans="1:8" s="3" customFormat="1" ht="15.75">
      <c r="A15" s="233">
        <v>3.2</v>
      </c>
      <c r="B15" s="235" t="s">
        <v>323</v>
      </c>
      <c r="C15" s="289"/>
      <c r="D15" s="289"/>
      <c r="E15" s="312">
        <f t="shared" si="1"/>
        <v>0</v>
      </c>
      <c r="F15" s="289"/>
      <c r="G15" s="289"/>
      <c r="H15" s="290">
        <f t="shared" si="0"/>
        <v>0</v>
      </c>
    </row>
    <row r="16" spans="1:8" s="3" customFormat="1" ht="15.75">
      <c r="A16" s="233">
        <v>4</v>
      </c>
      <c r="B16" s="234" t="s">
        <v>324</v>
      </c>
      <c r="C16" s="289"/>
      <c r="D16" s="289"/>
      <c r="E16" s="312">
        <f t="shared" si="1"/>
        <v>0</v>
      </c>
      <c r="F16" s="289"/>
      <c r="G16" s="289"/>
      <c r="H16" s="290">
        <f t="shared" si="0"/>
        <v>0</v>
      </c>
    </row>
    <row r="17" spans="1:8" s="3" customFormat="1" ht="15.75">
      <c r="A17" s="233">
        <v>4.0999999999999996</v>
      </c>
      <c r="B17" s="235" t="s">
        <v>325</v>
      </c>
      <c r="C17" s="289">
        <v>5865768</v>
      </c>
      <c r="D17" s="289">
        <v>258530829</v>
      </c>
      <c r="E17" s="312">
        <f t="shared" si="1"/>
        <v>264396597</v>
      </c>
      <c r="F17" s="289">
        <v>5719631</v>
      </c>
      <c r="G17" s="289">
        <v>236752263</v>
      </c>
      <c r="H17" s="290">
        <f t="shared" si="0"/>
        <v>242471894</v>
      </c>
    </row>
    <row r="18" spans="1:8" s="3" customFormat="1" ht="15.75">
      <c r="A18" s="233">
        <v>4.2</v>
      </c>
      <c r="B18" s="235" t="s">
        <v>326</v>
      </c>
      <c r="C18" s="289"/>
      <c r="D18" s="289"/>
      <c r="E18" s="312">
        <f t="shared" si="1"/>
        <v>0</v>
      </c>
      <c r="F18" s="289"/>
      <c r="G18" s="289"/>
      <c r="H18" s="290">
        <f t="shared" si="0"/>
        <v>0</v>
      </c>
    </row>
    <row r="19" spans="1:8" s="3" customFormat="1" ht="25.5">
      <c r="A19" s="233">
        <v>5</v>
      </c>
      <c r="B19" s="234" t="s">
        <v>327</v>
      </c>
      <c r="C19" s="289"/>
      <c r="D19" s="289"/>
      <c r="E19" s="312">
        <f t="shared" si="1"/>
        <v>0</v>
      </c>
      <c r="F19" s="289"/>
      <c r="G19" s="289"/>
      <c r="H19" s="290">
        <f t="shared" si="0"/>
        <v>0</v>
      </c>
    </row>
    <row r="20" spans="1:8" s="3" customFormat="1" ht="15.75">
      <c r="A20" s="233">
        <v>5.0999999999999996</v>
      </c>
      <c r="B20" s="235" t="s">
        <v>328</v>
      </c>
      <c r="C20" s="289">
        <v>789784</v>
      </c>
      <c r="D20" s="289">
        <v>2850444</v>
      </c>
      <c r="E20" s="312">
        <f t="shared" si="1"/>
        <v>3640228</v>
      </c>
      <c r="F20" s="289">
        <v>1755080</v>
      </c>
      <c r="G20" s="289">
        <v>2578023</v>
      </c>
      <c r="H20" s="290">
        <f t="shared" si="0"/>
        <v>4333103</v>
      </c>
    </row>
    <row r="21" spans="1:8" s="3" customFormat="1" ht="15.75">
      <c r="A21" s="233">
        <v>5.2</v>
      </c>
      <c r="B21" s="235" t="s">
        <v>329</v>
      </c>
      <c r="C21" s="289"/>
      <c r="D21" s="289"/>
      <c r="E21" s="312">
        <f t="shared" si="1"/>
        <v>0</v>
      </c>
      <c r="F21" s="289"/>
      <c r="G21" s="289"/>
      <c r="H21" s="290">
        <f t="shared" si="0"/>
        <v>0</v>
      </c>
    </row>
    <row r="22" spans="1:8" s="3" customFormat="1" ht="15.75">
      <c r="A22" s="233">
        <v>5.3</v>
      </c>
      <c r="B22" s="235" t="s">
        <v>330</v>
      </c>
      <c r="C22" s="289"/>
      <c r="D22" s="289"/>
      <c r="E22" s="312">
        <f t="shared" si="1"/>
        <v>0</v>
      </c>
      <c r="F22" s="289"/>
      <c r="G22" s="289"/>
      <c r="H22" s="290">
        <f t="shared" si="0"/>
        <v>0</v>
      </c>
    </row>
    <row r="23" spans="1:8" s="3" customFormat="1" ht="15.75">
      <c r="A23" s="233" t="s">
        <v>331</v>
      </c>
      <c r="B23" s="236" t="s">
        <v>332</v>
      </c>
      <c r="C23" s="289">
        <v>27194942</v>
      </c>
      <c r="D23" s="289">
        <v>212335692</v>
      </c>
      <c r="E23" s="312">
        <f t="shared" si="1"/>
        <v>239530634</v>
      </c>
      <c r="F23" s="289">
        <v>32526582</v>
      </c>
      <c r="G23" s="289">
        <v>172633768</v>
      </c>
      <c r="H23" s="290">
        <f t="shared" si="0"/>
        <v>205160350</v>
      </c>
    </row>
    <row r="24" spans="1:8" s="3" customFormat="1" ht="15.75">
      <c r="A24" s="233" t="s">
        <v>333</v>
      </c>
      <c r="B24" s="236" t="s">
        <v>334</v>
      </c>
      <c r="C24" s="289">
        <v>1953581</v>
      </c>
      <c r="D24" s="289">
        <v>253621398</v>
      </c>
      <c r="E24" s="312">
        <f t="shared" si="1"/>
        <v>255574979</v>
      </c>
      <c r="F24" s="289">
        <v>3086282</v>
      </c>
      <c r="G24" s="289">
        <v>250207074</v>
      </c>
      <c r="H24" s="290">
        <f t="shared" si="0"/>
        <v>253293356</v>
      </c>
    </row>
    <row r="25" spans="1:8" s="3" customFormat="1" ht="15.75">
      <c r="A25" s="233" t="s">
        <v>335</v>
      </c>
      <c r="B25" s="237" t="s">
        <v>336</v>
      </c>
      <c r="C25" s="289">
        <v>0</v>
      </c>
      <c r="D25" s="289">
        <v>898617</v>
      </c>
      <c r="E25" s="312">
        <f t="shared" si="1"/>
        <v>898617</v>
      </c>
      <c r="F25" s="289">
        <v>0</v>
      </c>
      <c r="G25" s="289">
        <v>603539</v>
      </c>
      <c r="H25" s="290">
        <f t="shared" si="0"/>
        <v>603539</v>
      </c>
    </row>
    <row r="26" spans="1:8" s="3" customFormat="1" ht="15.75">
      <c r="A26" s="233" t="s">
        <v>337</v>
      </c>
      <c r="B26" s="236" t="s">
        <v>338</v>
      </c>
      <c r="C26" s="289">
        <v>5261618</v>
      </c>
      <c r="D26" s="289">
        <v>128646782</v>
      </c>
      <c r="E26" s="312">
        <f t="shared" si="1"/>
        <v>133908400</v>
      </c>
      <c r="F26" s="289">
        <v>5277733</v>
      </c>
      <c r="G26" s="289">
        <v>98681438</v>
      </c>
      <c r="H26" s="290">
        <f t="shared" si="0"/>
        <v>103959171</v>
      </c>
    </row>
    <row r="27" spans="1:8" s="3" customFormat="1" ht="15.75">
      <c r="A27" s="233" t="s">
        <v>339</v>
      </c>
      <c r="B27" s="236" t="s">
        <v>340</v>
      </c>
      <c r="C27" s="289">
        <v>32310</v>
      </c>
      <c r="D27" s="289">
        <v>47267984</v>
      </c>
      <c r="E27" s="312">
        <f t="shared" si="1"/>
        <v>47300294</v>
      </c>
      <c r="F27" s="289">
        <v>39409</v>
      </c>
      <c r="G27" s="289">
        <v>497842</v>
      </c>
      <c r="H27" s="290">
        <f t="shared" si="0"/>
        <v>537251</v>
      </c>
    </row>
    <row r="28" spans="1:8" s="3" customFormat="1" ht="15.75">
      <c r="A28" s="233">
        <v>5.4</v>
      </c>
      <c r="B28" s="235" t="s">
        <v>341</v>
      </c>
      <c r="C28" s="289">
        <v>1518657</v>
      </c>
      <c r="D28" s="289">
        <v>8232871</v>
      </c>
      <c r="E28" s="312">
        <f t="shared" si="1"/>
        <v>9751528</v>
      </c>
      <c r="F28" s="289">
        <v>2156003</v>
      </c>
      <c r="G28" s="289">
        <v>9769739</v>
      </c>
      <c r="H28" s="290">
        <f t="shared" si="0"/>
        <v>11925742</v>
      </c>
    </row>
    <row r="29" spans="1:8" s="3" customFormat="1" ht="15.75">
      <c r="A29" s="233">
        <v>5.5</v>
      </c>
      <c r="B29" s="235" t="s">
        <v>342</v>
      </c>
      <c r="C29" s="289">
        <v>0</v>
      </c>
      <c r="D29" s="289">
        <v>0</v>
      </c>
      <c r="E29" s="312">
        <f t="shared" si="1"/>
        <v>0</v>
      </c>
      <c r="F29" s="289">
        <v>0</v>
      </c>
      <c r="G29" s="289">
        <v>13075500</v>
      </c>
      <c r="H29" s="290">
        <f t="shared" si="0"/>
        <v>13075500</v>
      </c>
    </row>
    <row r="30" spans="1:8" s="3" customFormat="1" ht="15.75">
      <c r="A30" s="233">
        <v>5.6</v>
      </c>
      <c r="B30" s="235" t="s">
        <v>343</v>
      </c>
      <c r="C30" s="289"/>
      <c r="D30" s="289"/>
      <c r="E30" s="312">
        <f t="shared" si="1"/>
        <v>0</v>
      </c>
      <c r="F30" s="289"/>
      <c r="G30" s="289"/>
      <c r="H30" s="290">
        <f t="shared" si="0"/>
        <v>0</v>
      </c>
    </row>
    <row r="31" spans="1:8" s="3" customFormat="1" ht="15.75">
      <c r="A31" s="233">
        <v>5.7</v>
      </c>
      <c r="B31" s="235" t="s">
        <v>344</v>
      </c>
      <c r="C31" s="289"/>
      <c r="D31" s="289"/>
      <c r="E31" s="312">
        <f t="shared" si="1"/>
        <v>0</v>
      </c>
      <c r="F31" s="289"/>
      <c r="G31" s="289"/>
      <c r="H31" s="290">
        <f t="shared" si="0"/>
        <v>0</v>
      </c>
    </row>
    <row r="32" spans="1:8" s="3" customFormat="1" ht="15.75">
      <c r="A32" s="233">
        <v>6</v>
      </c>
      <c r="B32" s="234" t="s">
        <v>345</v>
      </c>
      <c r="C32" s="289"/>
      <c r="D32" s="289"/>
      <c r="E32" s="312">
        <f t="shared" si="1"/>
        <v>0</v>
      </c>
      <c r="F32" s="289"/>
      <c r="G32" s="289"/>
      <c r="H32" s="290">
        <f t="shared" si="0"/>
        <v>0</v>
      </c>
    </row>
    <row r="33" spans="1:8" s="3" customFormat="1" ht="25.5">
      <c r="A33" s="233">
        <v>6.1</v>
      </c>
      <c r="B33" s="235" t="s">
        <v>793</v>
      </c>
      <c r="C33" s="289"/>
      <c r="D33" s="289">
        <v>5967100</v>
      </c>
      <c r="E33" s="312">
        <f t="shared" si="1"/>
        <v>5967100</v>
      </c>
      <c r="F33" s="289"/>
      <c r="G33" s="289">
        <v>10229819</v>
      </c>
      <c r="H33" s="290">
        <f t="shared" si="0"/>
        <v>10229819</v>
      </c>
    </row>
    <row r="34" spans="1:8" s="3" customFormat="1" ht="25.5">
      <c r="A34" s="233">
        <v>6.2</v>
      </c>
      <c r="B34" s="235" t="s">
        <v>346</v>
      </c>
      <c r="C34" s="289"/>
      <c r="D34" s="289">
        <v>5910400</v>
      </c>
      <c r="E34" s="312">
        <f t="shared" si="1"/>
        <v>5910400</v>
      </c>
      <c r="F34" s="289"/>
      <c r="G34" s="289">
        <v>10188742</v>
      </c>
      <c r="H34" s="290">
        <f t="shared" si="0"/>
        <v>10188742</v>
      </c>
    </row>
    <row r="35" spans="1:8" s="3" customFormat="1" ht="25.5">
      <c r="A35" s="233">
        <v>6.3</v>
      </c>
      <c r="B35" s="235" t="s">
        <v>347</v>
      </c>
      <c r="C35" s="289"/>
      <c r="D35" s="289"/>
      <c r="E35" s="312">
        <f t="shared" si="1"/>
        <v>0</v>
      </c>
      <c r="F35" s="289"/>
      <c r="G35" s="289"/>
      <c r="H35" s="290">
        <f t="shared" si="0"/>
        <v>0</v>
      </c>
    </row>
    <row r="36" spans="1:8" s="3" customFormat="1" ht="15.75">
      <c r="A36" s="233">
        <v>6.4</v>
      </c>
      <c r="B36" s="235" t="s">
        <v>348</v>
      </c>
      <c r="C36" s="289"/>
      <c r="D36" s="289"/>
      <c r="E36" s="312">
        <f t="shared" si="1"/>
        <v>0</v>
      </c>
      <c r="F36" s="289"/>
      <c r="G36" s="289"/>
      <c r="H36" s="290">
        <f t="shared" si="0"/>
        <v>0</v>
      </c>
    </row>
    <row r="37" spans="1:8" s="3" customFormat="1" ht="15.75">
      <c r="A37" s="233">
        <v>6.5</v>
      </c>
      <c r="B37" s="235" t="s">
        <v>349</v>
      </c>
      <c r="C37" s="289"/>
      <c r="D37" s="289"/>
      <c r="E37" s="312">
        <f t="shared" si="1"/>
        <v>0</v>
      </c>
      <c r="F37" s="289"/>
      <c r="G37" s="289"/>
      <c r="H37" s="290">
        <f t="shared" si="0"/>
        <v>0</v>
      </c>
    </row>
    <row r="38" spans="1:8" s="3" customFormat="1" ht="25.5">
      <c r="A38" s="233">
        <v>6.6</v>
      </c>
      <c r="B38" s="235" t="s">
        <v>350</v>
      </c>
      <c r="C38" s="289"/>
      <c r="D38" s="289"/>
      <c r="E38" s="312">
        <f t="shared" si="1"/>
        <v>0</v>
      </c>
      <c r="F38" s="289"/>
      <c r="G38" s="289"/>
      <c r="H38" s="290">
        <f t="shared" si="0"/>
        <v>0</v>
      </c>
    </row>
    <row r="39" spans="1:8" s="3" customFormat="1" ht="25.5">
      <c r="A39" s="233">
        <v>6.7</v>
      </c>
      <c r="B39" s="235" t="s">
        <v>351</v>
      </c>
      <c r="C39" s="289"/>
      <c r="D39" s="289"/>
      <c r="E39" s="312">
        <f t="shared" si="1"/>
        <v>0</v>
      </c>
      <c r="F39" s="289"/>
      <c r="G39" s="289"/>
      <c r="H39" s="290">
        <f t="shared" si="0"/>
        <v>0</v>
      </c>
    </row>
    <row r="40" spans="1:8" s="3" customFormat="1" ht="15.75">
      <c r="A40" s="233">
        <v>7</v>
      </c>
      <c r="B40" s="234" t="s">
        <v>352</v>
      </c>
      <c r="C40" s="289"/>
      <c r="D40" s="289"/>
      <c r="E40" s="312">
        <f t="shared" si="1"/>
        <v>0</v>
      </c>
      <c r="F40" s="289"/>
      <c r="G40" s="289"/>
      <c r="H40" s="290">
        <f t="shared" si="0"/>
        <v>0</v>
      </c>
    </row>
    <row r="41" spans="1:8" s="3" customFormat="1" ht="25.5">
      <c r="A41" s="233">
        <v>7.1</v>
      </c>
      <c r="B41" s="235" t="s">
        <v>353</v>
      </c>
      <c r="C41" s="289">
        <v>0</v>
      </c>
      <c r="D41" s="289">
        <v>0</v>
      </c>
      <c r="E41" s="312">
        <f t="shared" si="1"/>
        <v>0</v>
      </c>
      <c r="F41" s="289">
        <v>0</v>
      </c>
      <c r="G41" s="289">
        <v>0</v>
      </c>
      <c r="H41" s="290">
        <f t="shared" si="0"/>
        <v>0</v>
      </c>
    </row>
    <row r="42" spans="1:8" s="3" customFormat="1" ht="25.5">
      <c r="A42" s="233">
        <v>7.2</v>
      </c>
      <c r="B42" s="235" t="s">
        <v>354</v>
      </c>
      <c r="C42" s="289">
        <v>180522.37000000008</v>
      </c>
      <c r="D42" s="289">
        <v>1248618.1600000004</v>
      </c>
      <c r="E42" s="312">
        <f t="shared" si="1"/>
        <v>1429140.5300000005</v>
      </c>
      <c r="F42" s="289">
        <v>94108.059999999983</v>
      </c>
      <c r="G42" s="289">
        <v>1061161.8000000003</v>
      </c>
      <c r="H42" s="290">
        <f t="shared" si="0"/>
        <v>1155269.8600000003</v>
      </c>
    </row>
    <row r="43" spans="1:8" s="3" customFormat="1" ht="25.5">
      <c r="A43" s="233">
        <v>7.3</v>
      </c>
      <c r="B43" s="235" t="s">
        <v>355</v>
      </c>
      <c r="C43" s="289">
        <v>20873</v>
      </c>
      <c r="D43" s="289">
        <v>76258</v>
      </c>
      <c r="E43" s="312">
        <f t="shared" si="1"/>
        <v>97131</v>
      </c>
      <c r="F43" s="289">
        <v>27021</v>
      </c>
      <c r="G43" s="289">
        <v>69905</v>
      </c>
      <c r="H43" s="290">
        <f t="shared" si="0"/>
        <v>96926</v>
      </c>
    </row>
    <row r="44" spans="1:8" s="3" customFormat="1" ht="25.5">
      <c r="A44" s="233">
        <v>7.4</v>
      </c>
      <c r="B44" s="235" t="s">
        <v>356</v>
      </c>
      <c r="C44" s="289">
        <v>203483</v>
      </c>
      <c r="D44" s="289">
        <v>2854703</v>
      </c>
      <c r="E44" s="312">
        <f t="shared" si="1"/>
        <v>3058186</v>
      </c>
      <c r="F44" s="289">
        <v>109393</v>
      </c>
      <c r="G44" s="289">
        <v>1346758</v>
      </c>
      <c r="H44" s="290">
        <f t="shared" si="0"/>
        <v>1456151</v>
      </c>
    </row>
    <row r="45" spans="1:8" s="3" customFormat="1" ht="15.75">
      <c r="A45" s="233">
        <v>8</v>
      </c>
      <c r="B45" s="234" t="s">
        <v>357</v>
      </c>
      <c r="C45" s="289"/>
      <c r="D45" s="289"/>
      <c r="E45" s="312">
        <f t="shared" si="1"/>
        <v>0</v>
      </c>
      <c r="F45" s="289"/>
      <c r="G45" s="289"/>
      <c r="H45" s="290">
        <f t="shared" si="0"/>
        <v>0</v>
      </c>
    </row>
    <row r="46" spans="1:8" s="3" customFormat="1" ht="15.75">
      <c r="A46" s="233">
        <v>8.1</v>
      </c>
      <c r="B46" s="235" t="s">
        <v>358</v>
      </c>
      <c r="C46" s="289"/>
      <c r="D46" s="289"/>
      <c r="E46" s="312">
        <f t="shared" si="1"/>
        <v>0</v>
      </c>
      <c r="F46" s="289"/>
      <c r="G46" s="289"/>
      <c r="H46" s="290">
        <f t="shared" si="0"/>
        <v>0</v>
      </c>
    </row>
    <row r="47" spans="1:8" s="3" customFormat="1" ht="15.75">
      <c r="A47" s="233">
        <v>8.1999999999999993</v>
      </c>
      <c r="B47" s="235" t="s">
        <v>359</v>
      </c>
      <c r="C47" s="289"/>
      <c r="D47" s="289"/>
      <c r="E47" s="312">
        <f t="shared" si="1"/>
        <v>0</v>
      </c>
      <c r="F47" s="289"/>
      <c r="G47" s="289"/>
      <c r="H47" s="290">
        <f t="shared" si="0"/>
        <v>0</v>
      </c>
    </row>
    <row r="48" spans="1:8" s="3" customFormat="1" ht="15.75">
      <c r="A48" s="233">
        <v>8.3000000000000007</v>
      </c>
      <c r="B48" s="235" t="s">
        <v>360</v>
      </c>
      <c r="C48" s="289"/>
      <c r="D48" s="289"/>
      <c r="E48" s="312">
        <f t="shared" si="1"/>
        <v>0</v>
      </c>
      <c r="F48" s="289"/>
      <c r="G48" s="289"/>
      <c r="H48" s="290">
        <f t="shared" si="0"/>
        <v>0</v>
      </c>
    </row>
    <row r="49" spans="1:8" s="3" customFormat="1" ht="15.75">
      <c r="A49" s="233">
        <v>8.4</v>
      </c>
      <c r="B49" s="235" t="s">
        <v>361</v>
      </c>
      <c r="C49" s="289"/>
      <c r="D49" s="289"/>
      <c r="E49" s="312">
        <f t="shared" si="1"/>
        <v>0</v>
      </c>
      <c r="F49" s="289"/>
      <c r="G49" s="289"/>
      <c r="H49" s="290">
        <f t="shared" si="0"/>
        <v>0</v>
      </c>
    </row>
    <row r="50" spans="1:8" s="3" customFormat="1" ht="15.75">
      <c r="A50" s="233">
        <v>8.5</v>
      </c>
      <c r="B50" s="235" t="s">
        <v>362</v>
      </c>
      <c r="C50" s="289"/>
      <c r="D50" s="289"/>
      <c r="E50" s="312">
        <f t="shared" si="1"/>
        <v>0</v>
      </c>
      <c r="F50" s="289"/>
      <c r="G50" s="289"/>
      <c r="H50" s="290">
        <f t="shared" si="0"/>
        <v>0</v>
      </c>
    </row>
    <row r="51" spans="1:8" s="3" customFormat="1" ht="15.75">
      <c r="A51" s="233">
        <v>8.6</v>
      </c>
      <c r="B51" s="235" t="s">
        <v>363</v>
      </c>
      <c r="C51" s="289"/>
      <c r="D51" s="289"/>
      <c r="E51" s="312">
        <f t="shared" si="1"/>
        <v>0</v>
      </c>
      <c r="F51" s="289"/>
      <c r="G51" s="289"/>
      <c r="H51" s="290">
        <f t="shared" si="0"/>
        <v>0</v>
      </c>
    </row>
    <row r="52" spans="1:8" s="3" customFormat="1" ht="15.75">
      <c r="A52" s="233">
        <v>8.6999999999999993</v>
      </c>
      <c r="B52" s="235" t="s">
        <v>364</v>
      </c>
      <c r="C52" s="289"/>
      <c r="D52" s="289"/>
      <c r="E52" s="312">
        <f t="shared" si="1"/>
        <v>0</v>
      </c>
      <c r="F52" s="289"/>
      <c r="G52" s="289"/>
      <c r="H52" s="290">
        <f t="shared" si="0"/>
        <v>0</v>
      </c>
    </row>
    <row r="53" spans="1:8" s="3" customFormat="1" ht="26.25" thickBot="1">
      <c r="A53" s="238">
        <v>9</v>
      </c>
      <c r="B53" s="239" t="s">
        <v>365</v>
      </c>
      <c r="C53" s="313"/>
      <c r="D53" s="313"/>
      <c r="E53" s="314">
        <f t="shared" si="1"/>
        <v>0</v>
      </c>
      <c r="F53" s="313"/>
      <c r="G53" s="313"/>
      <c r="H53" s="296">
        <f t="shared" si="0"/>
        <v>0</v>
      </c>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18"/>
  <sheetViews>
    <sheetView zoomScaleNormal="100" workbookViewId="0">
      <pane xSplit="1" ySplit="4" topLeftCell="B5" activePane="bottomRight" state="frozen"/>
      <selection activeCell="L18" sqref="L18"/>
      <selection pane="topRight" activeCell="L18" sqref="L18"/>
      <selection pane="bottomLeft" activeCell="L18" sqref="L18"/>
      <selection pane="bottomRight" activeCell="J23" sqref="J23"/>
    </sheetView>
  </sheetViews>
  <sheetFormatPr defaultColWidth="9.140625" defaultRowHeight="12.75"/>
  <cols>
    <col min="1" max="1" width="9.5703125" style="2" bestFit="1" customWidth="1"/>
    <col min="2" max="2" width="93.5703125" style="2" customWidth="1"/>
    <col min="3" max="4" width="12.7109375" style="2" customWidth="1"/>
    <col min="5" max="11" width="9.7109375" style="13" customWidth="1"/>
    <col min="12" max="16384" width="9.140625" style="13"/>
  </cols>
  <sheetData>
    <row r="1" spans="1:8" ht="15">
      <c r="A1" s="18" t="s">
        <v>227</v>
      </c>
      <c r="B1" s="17" t="str">
        <f>Info!C2</f>
        <v>სს "ხალიკ ბანკი საქართველო"</v>
      </c>
      <c r="C1" s="17"/>
      <c r="D1" s="400"/>
    </row>
    <row r="2" spans="1:8" ht="15">
      <c r="A2" s="18" t="s">
        <v>228</v>
      </c>
      <c r="B2" s="519">
        <f>'1. key ratios'!B2</f>
        <v>43738</v>
      </c>
      <c r="C2" s="30"/>
      <c r="D2" s="19"/>
      <c r="E2" s="12"/>
      <c r="F2" s="12"/>
      <c r="G2" s="12"/>
      <c r="H2" s="12"/>
    </row>
    <row r="3" spans="1:8" ht="15">
      <c r="A3" s="18"/>
      <c r="B3" s="17"/>
      <c r="C3" s="30"/>
      <c r="D3" s="19"/>
      <c r="E3" s="12"/>
      <c r="F3" s="12"/>
      <c r="G3" s="12"/>
      <c r="H3" s="12"/>
    </row>
    <row r="4" spans="1:8" ht="15" customHeight="1" thickBot="1">
      <c r="A4" s="227" t="s">
        <v>653</v>
      </c>
      <c r="B4" s="228" t="s">
        <v>226</v>
      </c>
      <c r="C4" s="227"/>
      <c r="D4" s="229" t="s">
        <v>131</v>
      </c>
    </row>
    <row r="5" spans="1:8" ht="15" customHeight="1">
      <c r="A5" s="223" t="s">
        <v>28</v>
      </c>
      <c r="B5" s="224"/>
      <c r="C5" s="225" t="s">
        <v>934</v>
      </c>
      <c r="D5" s="226" t="s">
        <v>914</v>
      </c>
    </row>
    <row r="6" spans="1:8" ht="15" customHeight="1">
      <c r="A6" s="448">
        <v>1</v>
      </c>
      <c r="B6" s="449" t="s">
        <v>231</v>
      </c>
      <c r="C6" s="450">
        <f>C7+C9+C10</f>
        <v>486529028.01799995</v>
      </c>
      <c r="D6" s="451">
        <f>D7+D9+D10</f>
        <v>471265584.86400002</v>
      </c>
    </row>
    <row r="7" spans="1:8" ht="15" customHeight="1">
      <c r="A7" s="448">
        <v>1.1000000000000001</v>
      </c>
      <c r="B7" s="452" t="s">
        <v>23</v>
      </c>
      <c r="C7" s="453">
        <v>471831367.30799997</v>
      </c>
      <c r="D7" s="454">
        <v>456096419.18099999</v>
      </c>
    </row>
    <row r="8" spans="1:8" ht="25.5">
      <c r="A8" s="448" t="s">
        <v>291</v>
      </c>
      <c r="B8" s="455" t="s">
        <v>647</v>
      </c>
      <c r="C8" s="453"/>
      <c r="D8" s="454"/>
    </row>
    <row r="9" spans="1:8" ht="15" customHeight="1">
      <c r="A9" s="448">
        <v>1.2</v>
      </c>
      <c r="B9" s="452" t="s">
        <v>24</v>
      </c>
      <c r="C9" s="453">
        <v>14578318.710000001</v>
      </c>
      <c r="D9" s="454">
        <v>15064478.882999998</v>
      </c>
    </row>
    <row r="10" spans="1:8" ht="15" customHeight="1">
      <c r="A10" s="448">
        <v>1.3</v>
      </c>
      <c r="B10" s="457" t="s">
        <v>79</v>
      </c>
      <c r="C10" s="456">
        <v>119342</v>
      </c>
      <c r="D10" s="454">
        <v>104686.8</v>
      </c>
    </row>
    <row r="11" spans="1:8" ht="15" customHeight="1">
      <c r="A11" s="448">
        <v>2</v>
      </c>
      <c r="B11" s="449" t="s">
        <v>232</v>
      </c>
      <c r="C11" s="453">
        <v>699946.29202256794</v>
      </c>
      <c r="D11" s="454">
        <v>2959268.6996200732</v>
      </c>
    </row>
    <row r="12" spans="1:8" ht="15" customHeight="1">
      <c r="A12" s="468">
        <v>3</v>
      </c>
      <c r="B12" s="469" t="s">
        <v>230</v>
      </c>
      <c r="C12" s="456">
        <v>46403225.368749999</v>
      </c>
      <c r="D12" s="470">
        <v>46403225.368749999</v>
      </c>
    </row>
    <row r="13" spans="1:8" ht="15" customHeight="1" thickBot="1">
      <c r="A13" s="142">
        <v>4</v>
      </c>
      <c r="B13" s="143" t="s">
        <v>292</v>
      </c>
      <c r="C13" s="315">
        <f>C6+C11+C12</f>
        <v>533632199.67877251</v>
      </c>
      <c r="D13" s="315">
        <f>D6+D11+D12</f>
        <v>520628078.93237007</v>
      </c>
    </row>
    <row r="14" spans="1:8">
      <c r="B14" s="24"/>
    </row>
    <row r="15" spans="1:8">
      <c r="B15" s="111"/>
    </row>
    <row r="16" spans="1:8">
      <c r="B16" s="111"/>
    </row>
    <row r="17" spans="2:2">
      <c r="B17" s="111"/>
    </row>
    <row r="18" spans="2:2">
      <c r="B18" s="111"/>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34"/>
  <sheetViews>
    <sheetView zoomScaleNormal="100" workbookViewId="0">
      <pane xSplit="1" ySplit="4" topLeftCell="B14" activePane="bottomRight" state="frozen"/>
      <selection pane="topRight" activeCell="B1" sqref="B1"/>
      <selection pane="bottomLeft" activeCell="A4" sqref="A4"/>
      <selection pane="bottomRight" activeCell="K17" sqref="K17"/>
    </sheetView>
  </sheetViews>
  <sheetFormatPr defaultRowHeight="15"/>
  <cols>
    <col min="1" max="1" width="9.5703125" style="2" bestFit="1" customWidth="1"/>
    <col min="2" max="2" width="90.42578125" style="2" bestFit="1" customWidth="1"/>
    <col min="3" max="3" width="9.140625" style="2"/>
  </cols>
  <sheetData>
    <row r="1" spans="1:8">
      <c r="A1" s="2" t="s">
        <v>227</v>
      </c>
      <c r="B1" s="400" t="str">
        <f>Info!C2</f>
        <v>სს "ხალიკ ბანკი საქართველო"</v>
      </c>
    </row>
    <row r="2" spans="1:8">
      <c r="A2" s="2" t="s">
        <v>228</v>
      </c>
      <c r="B2" s="519">
        <f>'1. key ratios'!B2</f>
        <v>43738</v>
      </c>
    </row>
    <row r="4" spans="1:8" ht="16.5" customHeight="1" thickBot="1">
      <c r="A4" s="263" t="s">
        <v>654</v>
      </c>
      <c r="B4" s="66" t="s">
        <v>187</v>
      </c>
      <c r="C4" s="14"/>
    </row>
    <row r="5" spans="1:8" ht="15.75">
      <c r="A5" s="11"/>
      <c r="B5" s="555" t="s">
        <v>188</v>
      </c>
      <c r="C5" s="556"/>
    </row>
    <row r="6" spans="1:8">
      <c r="A6" s="15">
        <v>1</v>
      </c>
      <c r="B6" s="68" t="s">
        <v>922</v>
      </c>
      <c r="C6" s="69"/>
    </row>
    <row r="7" spans="1:8">
      <c r="A7" s="15">
        <v>2</v>
      </c>
      <c r="B7" s="68" t="s">
        <v>935</v>
      </c>
      <c r="C7" s="69"/>
    </row>
    <row r="8" spans="1:8">
      <c r="A8" s="15">
        <v>3</v>
      </c>
      <c r="B8" s="68" t="s">
        <v>923</v>
      </c>
      <c r="C8" s="69"/>
    </row>
    <row r="9" spans="1:8">
      <c r="A9" s="15">
        <v>4</v>
      </c>
      <c r="B9" s="68" t="s">
        <v>924</v>
      </c>
      <c r="C9" s="69"/>
    </row>
    <row r="10" spans="1:8">
      <c r="A10" s="15">
        <v>5</v>
      </c>
      <c r="B10" s="68" t="s">
        <v>925</v>
      </c>
      <c r="C10" s="69"/>
    </row>
    <row r="11" spans="1:8">
      <c r="A11" s="15">
        <v>6</v>
      </c>
      <c r="B11" s="68"/>
      <c r="C11" s="69"/>
    </row>
    <row r="12" spans="1:8">
      <c r="A12" s="15">
        <v>7</v>
      </c>
      <c r="B12" s="68"/>
      <c r="C12" s="69"/>
      <c r="H12" s="4"/>
    </row>
    <row r="13" spans="1:8">
      <c r="A13" s="15">
        <v>8</v>
      </c>
      <c r="B13" s="68"/>
      <c r="C13" s="69"/>
    </row>
    <row r="14" spans="1:8">
      <c r="A14" s="15">
        <v>9</v>
      </c>
      <c r="B14" s="68"/>
      <c r="C14" s="69"/>
    </row>
    <row r="15" spans="1:8">
      <c r="A15" s="15">
        <v>10</v>
      </c>
      <c r="B15" s="68"/>
      <c r="C15" s="69"/>
    </row>
    <row r="16" spans="1:8">
      <c r="A16" s="15"/>
      <c r="B16" s="557"/>
      <c r="C16" s="558"/>
    </row>
    <row r="17" spans="1:3" ht="15.75">
      <c r="A17" s="15"/>
      <c r="B17" s="559" t="s">
        <v>189</v>
      </c>
      <c r="C17" s="560"/>
    </row>
    <row r="18" spans="1:3" ht="15.75">
      <c r="A18" s="15">
        <v>1</v>
      </c>
      <c r="B18" s="28" t="s">
        <v>926</v>
      </c>
      <c r="C18" s="67"/>
    </row>
    <row r="19" spans="1:3" ht="15.75">
      <c r="A19" s="15">
        <v>2</v>
      </c>
      <c r="B19" s="28" t="s">
        <v>927</v>
      </c>
      <c r="C19" s="67"/>
    </row>
    <row r="20" spans="1:3" ht="15.75">
      <c r="A20" s="15">
        <v>3</v>
      </c>
      <c r="B20" s="28" t="s">
        <v>928</v>
      </c>
      <c r="C20" s="67"/>
    </row>
    <row r="21" spans="1:3" ht="15.75">
      <c r="A21" s="15">
        <v>4</v>
      </c>
      <c r="B21" s="28" t="s">
        <v>929</v>
      </c>
      <c r="C21" s="67"/>
    </row>
    <row r="22" spans="1:3" ht="15.75">
      <c r="A22" s="15">
        <v>5</v>
      </c>
      <c r="B22" s="28" t="s">
        <v>930</v>
      </c>
      <c r="C22" s="67"/>
    </row>
    <row r="23" spans="1:3" ht="15.75">
      <c r="A23" s="15">
        <v>6</v>
      </c>
      <c r="B23" s="28"/>
      <c r="C23" s="67"/>
    </row>
    <row r="24" spans="1:3" ht="15.75">
      <c r="A24" s="15">
        <v>7</v>
      </c>
      <c r="B24" s="28"/>
      <c r="C24" s="67"/>
    </row>
    <row r="25" spans="1:3" ht="15.75">
      <c r="A25" s="15">
        <v>8</v>
      </c>
      <c r="B25" s="28"/>
      <c r="C25" s="67"/>
    </row>
    <row r="26" spans="1:3" ht="15.75">
      <c r="A26" s="15">
        <v>9</v>
      </c>
      <c r="B26" s="28"/>
      <c r="C26" s="67"/>
    </row>
    <row r="27" spans="1:3" ht="15.75" customHeight="1">
      <c r="A27" s="15">
        <v>10</v>
      </c>
      <c r="B27" s="28"/>
      <c r="C27" s="29"/>
    </row>
    <row r="28" spans="1:3" ht="15.75" customHeight="1">
      <c r="A28" s="15"/>
      <c r="B28" s="28"/>
      <c r="C28" s="29"/>
    </row>
    <row r="29" spans="1:3" ht="30" customHeight="1">
      <c r="A29" s="15"/>
      <c r="B29" s="561" t="s">
        <v>190</v>
      </c>
      <c r="C29" s="562"/>
    </row>
    <row r="30" spans="1:3">
      <c r="A30" s="15">
        <v>1</v>
      </c>
      <c r="B30" s="68" t="s">
        <v>931</v>
      </c>
      <c r="C30" s="520">
        <v>1</v>
      </c>
    </row>
    <row r="31" spans="1:3" ht="15.75" customHeight="1">
      <c r="A31" s="15"/>
      <c r="B31" s="68"/>
      <c r="C31" s="69"/>
    </row>
    <row r="32" spans="1:3" ht="29.25" customHeight="1">
      <c r="A32" s="15"/>
      <c r="B32" s="561" t="s">
        <v>313</v>
      </c>
      <c r="C32" s="562"/>
    </row>
    <row r="33" spans="1:3">
      <c r="A33" s="15">
        <v>1</v>
      </c>
      <c r="B33" s="68" t="s">
        <v>932</v>
      </c>
      <c r="C33" s="521">
        <v>0.37247516192297941</v>
      </c>
    </row>
    <row r="34" spans="1:3" ht="16.5" thickBot="1">
      <c r="A34" s="16">
        <v>2</v>
      </c>
      <c r="B34" s="70" t="s">
        <v>933</v>
      </c>
      <c r="C34" s="522">
        <v>0.37247516192297941</v>
      </c>
    </row>
  </sheetData>
  <mergeCells count="5">
    <mergeCell ref="B5:C5"/>
    <mergeCell ref="B16:C16"/>
    <mergeCell ref="B17:C17"/>
    <mergeCell ref="B32:C32"/>
    <mergeCell ref="B29:C29"/>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G37"/>
  <sheetViews>
    <sheetView zoomScaleNormal="100" workbookViewId="0">
      <pane xSplit="1" ySplit="5" topLeftCell="B6" activePane="bottomRight" state="frozen"/>
      <selection activeCell="H6" sqref="H6"/>
      <selection pane="topRight" activeCell="H6" sqref="H6"/>
      <selection pane="bottomLeft" activeCell="H6" sqref="H6"/>
      <selection pane="bottomRight" activeCell="D19" sqref="D19"/>
    </sheetView>
  </sheetViews>
  <sheetFormatPr defaultRowHeight="15"/>
  <cols>
    <col min="1" max="1" width="9.5703125" style="2" bestFit="1" customWidth="1"/>
    <col min="2" max="2" width="47.5703125" style="2" customWidth="1"/>
    <col min="3" max="3" width="28" style="2" customWidth="1"/>
    <col min="4" max="4" width="22.42578125" style="2" customWidth="1"/>
    <col min="5" max="5" width="18.85546875" style="2" customWidth="1"/>
    <col min="6" max="6" width="12" bestFit="1" customWidth="1"/>
    <col min="7" max="7" width="12.5703125" bestFit="1" customWidth="1"/>
  </cols>
  <sheetData>
    <row r="1" spans="1:7" ht="15.75">
      <c r="A1" s="18" t="s">
        <v>227</v>
      </c>
      <c r="B1" s="17" t="str">
        <f>Info!C2</f>
        <v>სს "ხალიკ ბანკი საქართველო"</v>
      </c>
    </row>
    <row r="2" spans="1:7" s="22" customFormat="1" ht="15.75" customHeight="1">
      <c r="A2" s="22" t="s">
        <v>228</v>
      </c>
      <c r="B2" s="519">
        <f>'1. key ratios'!B2</f>
        <v>43738</v>
      </c>
    </row>
    <row r="3" spans="1:7" s="22" customFormat="1" ht="15.75" customHeight="1"/>
    <row r="4" spans="1:7" s="22" customFormat="1" ht="15.75" customHeight="1" thickBot="1">
      <c r="A4" s="264" t="s">
        <v>655</v>
      </c>
      <c r="B4" s="265" t="s">
        <v>302</v>
      </c>
      <c r="C4" s="202"/>
      <c r="D4" s="202"/>
      <c r="E4" s="203" t="s">
        <v>131</v>
      </c>
    </row>
    <row r="5" spans="1:7" s="126" customFormat="1" ht="17.45" customHeight="1">
      <c r="A5" s="417"/>
      <c r="B5" s="418"/>
      <c r="C5" s="201" t="s">
        <v>0</v>
      </c>
      <c r="D5" s="201" t="s">
        <v>1</v>
      </c>
      <c r="E5" s="419" t="s">
        <v>2</v>
      </c>
    </row>
    <row r="6" spans="1:7" s="167" customFormat="1" ht="14.45" customHeight="1">
      <c r="A6" s="420"/>
      <c r="B6" s="563" t="s">
        <v>270</v>
      </c>
      <c r="C6" s="563" t="s">
        <v>269</v>
      </c>
      <c r="D6" s="564" t="s">
        <v>268</v>
      </c>
      <c r="E6" s="565"/>
      <c r="G6"/>
    </row>
    <row r="7" spans="1:7" s="167" customFormat="1" ht="99.6" customHeight="1">
      <c r="A7" s="420"/>
      <c r="B7" s="563"/>
      <c r="C7" s="563"/>
      <c r="D7" s="413" t="s">
        <v>267</v>
      </c>
      <c r="E7" s="414" t="s">
        <v>831</v>
      </c>
      <c r="G7"/>
    </row>
    <row r="8" spans="1:7">
      <c r="A8" s="421">
        <v>1</v>
      </c>
      <c r="B8" s="422" t="s">
        <v>192</v>
      </c>
      <c r="C8" s="423">
        <v>9349291</v>
      </c>
      <c r="D8" s="423"/>
      <c r="E8" s="424">
        <v>9349291</v>
      </c>
    </row>
    <row r="9" spans="1:7">
      <c r="A9" s="421">
        <v>2</v>
      </c>
      <c r="B9" s="422" t="s">
        <v>193</v>
      </c>
      <c r="C9" s="423">
        <v>48477760</v>
      </c>
      <c r="D9" s="423"/>
      <c r="E9" s="424">
        <v>48477760</v>
      </c>
    </row>
    <row r="10" spans="1:7">
      <c r="A10" s="421">
        <v>3</v>
      </c>
      <c r="B10" s="422" t="s">
        <v>266</v>
      </c>
      <c r="C10" s="423">
        <v>27785184</v>
      </c>
      <c r="D10" s="423"/>
      <c r="E10" s="424">
        <v>27785184</v>
      </c>
    </row>
    <row r="11" spans="1:7" ht="25.5">
      <c r="A11" s="421">
        <v>4</v>
      </c>
      <c r="B11" s="422" t="s">
        <v>223</v>
      </c>
      <c r="C11" s="423"/>
      <c r="D11" s="423"/>
      <c r="E11" s="424">
        <v>0</v>
      </c>
    </row>
    <row r="12" spans="1:7">
      <c r="A12" s="421">
        <v>5</v>
      </c>
      <c r="B12" s="422" t="s">
        <v>195</v>
      </c>
      <c r="C12" s="423">
        <v>13621058</v>
      </c>
      <c r="D12" s="423"/>
      <c r="E12" s="424">
        <v>13621058</v>
      </c>
    </row>
    <row r="13" spans="1:7">
      <c r="A13" s="421">
        <v>6.1</v>
      </c>
      <c r="B13" s="422" t="s">
        <v>196</v>
      </c>
      <c r="C13" s="425">
        <v>404847140</v>
      </c>
      <c r="D13" s="423"/>
      <c r="E13" s="424">
        <v>404847140</v>
      </c>
    </row>
    <row r="14" spans="1:7">
      <c r="A14" s="421">
        <v>6.2</v>
      </c>
      <c r="B14" s="426" t="s">
        <v>197</v>
      </c>
      <c r="C14" s="425">
        <v>-22320179</v>
      </c>
      <c r="D14" s="423"/>
      <c r="E14" s="424">
        <v>-22320179</v>
      </c>
    </row>
    <row r="15" spans="1:7">
      <c r="A15" s="421">
        <v>6</v>
      </c>
      <c r="B15" s="422" t="s">
        <v>265</v>
      </c>
      <c r="C15" s="423">
        <v>382526961</v>
      </c>
      <c r="D15" s="423"/>
      <c r="E15" s="424">
        <v>382526961</v>
      </c>
    </row>
    <row r="16" spans="1:7" ht="25.5">
      <c r="A16" s="421">
        <v>7</v>
      </c>
      <c r="B16" s="422" t="s">
        <v>199</v>
      </c>
      <c r="C16" s="423">
        <v>2119154</v>
      </c>
      <c r="D16" s="423"/>
      <c r="E16" s="424">
        <v>2119154</v>
      </c>
    </row>
    <row r="17" spans="1:7">
      <c r="A17" s="421">
        <v>8</v>
      </c>
      <c r="B17" s="422" t="s">
        <v>200</v>
      </c>
      <c r="C17" s="423">
        <v>532487.1</v>
      </c>
      <c r="D17" s="423"/>
      <c r="E17" s="424">
        <v>532487.1</v>
      </c>
      <c r="F17" s="6"/>
      <c r="G17" s="6"/>
    </row>
    <row r="18" spans="1:7">
      <c r="A18" s="421">
        <v>9</v>
      </c>
      <c r="B18" s="422" t="s">
        <v>201</v>
      </c>
      <c r="C18" s="423">
        <v>54000</v>
      </c>
      <c r="D18" s="423"/>
      <c r="E18" s="424">
        <v>54000</v>
      </c>
      <c r="G18" s="6"/>
    </row>
    <row r="19" spans="1:7" ht="25.5">
      <c r="A19" s="421">
        <v>10</v>
      </c>
      <c r="B19" s="422" t="s">
        <v>202</v>
      </c>
      <c r="C19" s="423">
        <v>18315992</v>
      </c>
      <c r="D19" s="423">
        <v>3517873</v>
      </c>
      <c r="E19" s="424">
        <v>14798119</v>
      </c>
      <c r="G19" s="6"/>
    </row>
    <row r="20" spans="1:7">
      <c r="A20" s="421">
        <v>11</v>
      </c>
      <c r="B20" s="422" t="s">
        <v>203</v>
      </c>
      <c r="C20" s="423">
        <v>10806183.649999976</v>
      </c>
      <c r="D20" s="423"/>
      <c r="E20" s="424">
        <v>10806183.649999976</v>
      </c>
    </row>
    <row r="21" spans="1:7" ht="51.75" thickBot="1">
      <c r="A21" s="427"/>
      <c r="B21" s="428" t="s">
        <v>794</v>
      </c>
      <c r="C21" s="369">
        <f>SUM(C8:C12, C15:C20)</f>
        <v>513588070.75</v>
      </c>
      <c r="D21" s="369">
        <f>SUM(D8:D12, D15:D20)</f>
        <v>3517873</v>
      </c>
      <c r="E21" s="429">
        <f>SUM(E8:E12, E15:E20)</f>
        <v>510070197.75</v>
      </c>
    </row>
    <row r="22" spans="1:7">
      <c r="A22"/>
      <c r="B22"/>
      <c r="C22"/>
      <c r="D22"/>
      <c r="E22"/>
    </row>
    <row r="23" spans="1:7">
      <c r="A23"/>
      <c r="B23"/>
      <c r="C23"/>
      <c r="D23"/>
      <c r="E23"/>
    </row>
    <row r="25" spans="1:7" s="2" customFormat="1">
      <c r="B25" s="72"/>
      <c r="F25"/>
      <c r="G25"/>
    </row>
    <row r="26" spans="1:7" s="2" customFormat="1">
      <c r="B26" s="73"/>
      <c r="F26"/>
      <c r="G26"/>
    </row>
    <row r="27" spans="1:7" s="2" customFormat="1">
      <c r="B27" s="72"/>
      <c r="F27"/>
      <c r="G27"/>
    </row>
    <row r="28" spans="1:7" s="2" customFormat="1">
      <c r="B28" s="72"/>
      <c r="F28"/>
      <c r="G28"/>
    </row>
    <row r="29" spans="1:7" s="2" customFormat="1">
      <c r="B29" s="72"/>
      <c r="F29"/>
      <c r="G29"/>
    </row>
    <row r="30" spans="1:7" s="2" customFormat="1">
      <c r="B30" s="72"/>
      <c r="F30"/>
      <c r="G30"/>
    </row>
    <row r="31" spans="1:7" s="2" customFormat="1">
      <c r="B31" s="72"/>
      <c r="F31"/>
      <c r="G31"/>
    </row>
    <row r="32" spans="1:7" s="2" customFormat="1">
      <c r="B32" s="73"/>
      <c r="F32"/>
      <c r="G32"/>
    </row>
    <row r="33" spans="2:7" s="2" customFormat="1">
      <c r="B33" s="73"/>
      <c r="F33"/>
      <c r="G33"/>
    </row>
    <row r="34" spans="2:7" s="2" customFormat="1">
      <c r="B34" s="73"/>
      <c r="F34"/>
      <c r="G34"/>
    </row>
    <row r="35" spans="2:7" s="2" customFormat="1">
      <c r="B35" s="73"/>
      <c r="F35"/>
      <c r="G35"/>
    </row>
    <row r="36" spans="2:7" s="2" customFormat="1">
      <c r="B36" s="73"/>
      <c r="F36"/>
      <c r="G36"/>
    </row>
    <row r="37" spans="2:7" s="2" customFormat="1">
      <c r="B37" s="73"/>
      <c r="F37"/>
      <c r="G37"/>
    </row>
  </sheetData>
  <mergeCells count="3">
    <mergeCell ref="B6:B7"/>
    <mergeCell ref="C6:C7"/>
    <mergeCell ref="D6:E6"/>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33"/>
  <sheetViews>
    <sheetView zoomScaleNormal="100" workbookViewId="0">
      <pane xSplit="1" ySplit="4" topLeftCell="B5" activePane="bottomRight" state="frozen"/>
      <selection activeCell="H6" sqref="H6"/>
      <selection pane="topRight" activeCell="H6" sqref="H6"/>
      <selection pane="bottomLeft" activeCell="H6" sqref="H6"/>
      <selection pane="bottomRight" activeCell="C6" sqref="C6"/>
    </sheetView>
  </sheetViews>
  <sheetFormatPr defaultRowHeight="15" outlineLevelRow="1"/>
  <cols>
    <col min="1" max="1" width="9.5703125" style="2" bestFit="1" customWidth="1"/>
    <col min="2" max="2" width="114.28515625" style="2" customWidth="1"/>
    <col min="3" max="3" width="18.85546875" customWidth="1"/>
    <col min="4" max="4" width="25.42578125" customWidth="1"/>
    <col min="5" max="5" width="24.28515625" customWidth="1"/>
    <col min="6" max="6" width="24" customWidth="1"/>
    <col min="7" max="7" width="10" bestFit="1" customWidth="1"/>
    <col min="8" max="8" width="12" bestFit="1" customWidth="1"/>
    <col min="9" max="9" width="12.5703125" bestFit="1" customWidth="1"/>
  </cols>
  <sheetData>
    <row r="1" spans="1:6" ht="15.75">
      <c r="A1" s="18" t="s">
        <v>227</v>
      </c>
      <c r="B1" s="17" t="str">
        <f>Info!C2</f>
        <v>სს "ხალიკ ბანკი საქართველო"</v>
      </c>
    </row>
    <row r="2" spans="1:6" s="22" customFormat="1" ht="15.75" customHeight="1">
      <c r="A2" s="22" t="s">
        <v>228</v>
      </c>
      <c r="B2" s="519">
        <f>'1. key ratios'!B2</f>
        <v>43738</v>
      </c>
      <c r="C2"/>
      <c r="D2"/>
      <c r="E2"/>
      <c r="F2"/>
    </row>
    <row r="3" spans="1:6" s="22" customFormat="1" ht="15.75" customHeight="1">
      <c r="C3"/>
      <c r="D3"/>
      <c r="E3"/>
      <c r="F3"/>
    </row>
    <row r="4" spans="1:6" s="22" customFormat="1" ht="26.25" thickBot="1">
      <c r="A4" s="22" t="s">
        <v>656</v>
      </c>
      <c r="B4" s="209" t="s">
        <v>306</v>
      </c>
      <c r="C4" s="203" t="s">
        <v>131</v>
      </c>
      <c r="D4"/>
      <c r="E4"/>
      <c r="F4"/>
    </row>
    <row r="5" spans="1:6" ht="26.25">
      <c r="A5" s="204">
        <v>1</v>
      </c>
      <c r="B5" s="205" t="s">
        <v>692</v>
      </c>
      <c r="C5" s="316">
        <f>'7. LI1'!E21</f>
        <v>510070197.75</v>
      </c>
    </row>
    <row r="6" spans="1:6" s="194" customFormat="1">
      <c r="A6" s="125">
        <v>2.1</v>
      </c>
      <c r="B6" s="211" t="s">
        <v>307</v>
      </c>
      <c r="C6" s="317">
        <v>30492343.470000003</v>
      </c>
    </row>
    <row r="7" spans="1:6" s="4" customFormat="1" ht="25.5" outlineLevel="1">
      <c r="A7" s="210">
        <v>2.2000000000000002</v>
      </c>
      <c r="B7" s="206" t="s">
        <v>308</v>
      </c>
      <c r="C7" s="318"/>
    </row>
    <row r="8" spans="1:6" s="4" customFormat="1" ht="26.25">
      <c r="A8" s="210">
        <v>3</v>
      </c>
      <c r="B8" s="207" t="s">
        <v>693</v>
      </c>
      <c r="C8" s="319">
        <f>SUM(C5:C7)</f>
        <v>540562541.22000003</v>
      </c>
    </row>
    <row r="9" spans="1:6" s="194" customFormat="1">
      <c r="A9" s="125">
        <v>4</v>
      </c>
      <c r="B9" s="214" t="s">
        <v>303</v>
      </c>
      <c r="C9" s="317">
        <v>6796542</v>
      </c>
    </row>
    <row r="10" spans="1:6" s="4" customFormat="1" ht="25.5" outlineLevel="1">
      <c r="A10" s="210">
        <v>5.0999999999999996</v>
      </c>
      <c r="B10" s="206" t="s">
        <v>314</v>
      </c>
      <c r="C10" s="318">
        <v>-15724640.435000001</v>
      </c>
    </row>
    <row r="11" spans="1:6" s="4" customFormat="1" ht="25.5" outlineLevel="1">
      <c r="A11" s="210">
        <v>5.2</v>
      </c>
      <c r="B11" s="206" t="s">
        <v>315</v>
      </c>
      <c r="C11" s="318"/>
    </row>
    <row r="12" spans="1:6" s="4" customFormat="1">
      <c r="A12" s="210">
        <v>6</v>
      </c>
      <c r="B12" s="212" t="s">
        <v>304</v>
      </c>
      <c r="C12" s="430"/>
    </row>
    <row r="13" spans="1:6" s="4" customFormat="1" ht="15.75" thickBot="1">
      <c r="A13" s="213">
        <v>7</v>
      </c>
      <c r="B13" s="208" t="s">
        <v>305</v>
      </c>
      <c r="C13" s="320">
        <f>SUM(C8:C12)</f>
        <v>531634442.78500003</v>
      </c>
    </row>
    <row r="17" spans="2:9" s="2" customFormat="1">
      <c r="B17" s="74"/>
      <c r="C17"/>
      <c r="D17"/>
      <c r="E17"/>
      <c r="F17"/>
      <c r="G17"/>
      <c r="H17"/>
      <c r="I17"/>
    </row>
    <row r="18" spans="2:9" s="2" customFormat="1">
      <c r="B18" s="71"/>
      <c r="C18"/>
      <c r="D18"/>
      <c r="E18"/>
      <c r="F18"/>
      <c r="G18"/>
      <c r="H18"/>
      <c r="I18"/>
    </row>
    <row r="19" spans="2:9" s="2" customFormat="1">
      <c r="B19" s="71"/>
      <c r="C19"/>
      <c r="D19"/>
      <c r="E19"/>
      <c r="F19"/>
      <c r="G19"/>
      <c r="H19"/>
      <c r="I19"/>
    </row>
    <row r="20" spans="2:9" s="2" customFormat="1">
      <c r="B20" s="73"/>
      <c r="C20"/>
      <c r="D20"/>
      <c r="E20"/>
      <c r="F20"/>
      <c r="G20"/>
      <c r="H20"/>
      <c r="I20"/>
    </row>
    <row r="21" spans="2:9" s="2" customFormat="1">
      <c r="B21" s="72"/>
      <c r="C21"/>
      <c r="D21"/>
      <c r="E21"/>
      <c r="F21"/>
      <c r="G21"/>
      <c r="H21"/>
      <c r="I21"/>
    </row>
    <row r="22" spans="2:9" s="2" customFormat="1">
      <c r="B22" s="73"/>
      <c r="C22"/>
      <c r="D22"/>
      <c r="E22"/>
      <c r="F22"/>
      <c r="G22"/>
      <c r="H22"/>
      <c r="I22"/>
    </row>
    <row r="23" spans="2:9" s="2" customFormat="1">
      <c r="B23" s="72"/>
      <c r="C23"/>
      <c r="D23"/>
      <c r="E23"/>
      <c r="F23"/>
      <c r="G23"/>
      <c r="H23"/>
      <c r="I23"/>
    </row>
    <row r="24" spans="2:9" s="2" customFormat="1">
      <c r="B24" s="72"/>
      <c r="C24"/>
      <c r="D24"/>
      <c r="E24"/>
      <c r="F24"/>
      <c r="G24"/>
      <c r="H24"/>
      <c r="I24"/>
    </row>
    <row r="25" spans="2:9" s="2" customFormat="1">
      <c r="B25" s="72"/>
      <c r="C25"/>
      <c r="D25"/>
      <c r="E25"/>
      <c r="F25"/>
      <c r="G25"/>
      <c r="H25"/>
      <c r="I25"/>
    </row>
    <row r="26" spans="2:9" s="2" customFormat="1">
      <c r="B26" s="72"/>
      <c r="C26"/>
      <c r="D26"/>
      <c r="E26"/>
      <c r="F26"/>
      <c r="G26"/>
      <c r="H26"/>
      <c r="I26"/>
    </row>
    <row r="27" spans="2:9" s="2" customFormat="1">
      <c r="B27" s="72"/>
      <c r="C27"/>
      <c r="D27"/>
      <c r="E27"/>
      <c r="F27"/>
      <c r="G27"/>
      <c r="H27"/>
      <c r="I27"/>
    </row>
    <row r="28" spans="2:9" s="2" customFormat="1">
      <c r="B28" s="73"/>
      <c r="C28"/>
      <c r="D28"/>
      <c r="E28"/>
      <c r="F28"/>
      <c r="G28"/>
      <c r="H28"/>
      <c r="I28"/>
    </row>
    <row r="29" spans="2:9" s="2" customFormat="1">
      <c r="B29" s="73"/>
      <c r="C29"/>
      <c r="D29"/>
      <c r="E29"/>
      <c r="F29"/>
      <c r="G29"/>
      <c r="H29"/>
      <c r="I29"/>
    </row>
    <row r="30" spans="2:9" s="2" customFormat="1">
      <c r="B30" s="73"/>
      <c r="C30"/>
      <c r="D30"/>
      <c r="E30"/>
      <c r="F30"/>
      <c r="G30"/>
      <c r="H30"/>
      <c r="I30"/>
    </row>
    <row r="31" spans="2:9" s="2" customFormat="1">
      <c r="B31" s="73"/>
      <c r="C31"/>
      <c r="D31"/>
      <c r="E31"/>
      <c r="F31"/>
      <c r="G31"/>
      <c r="H31"/>
      <c r="I31"/>
    </row>
    <row r="32" spans="2:9" s="2" customFormat="1">
      <c r="B32" s="73"/>
      <c r="C32"/>
      <c r="D32"/>
      <c r="E32"/>
      <c r="F32"/>
      <c r="G32"/>
      <c r="H32"/>
      <c r="I32"/>
    </row>
    <row r="33" spans="2:9" s="2" customFormat="1">
      <c r="B33" s="73"/>
      <c r="C33"/>
      <c r="D33"/>
      <c r="E33"/>
      <c r="F33"/>
      <c r="G33"/>
      <c r="H33"/>
      <c r="I33"/>
    </row>
  </sheetData>
  <pageMargins left="0.7" right="0.7" top="0.75" bottom="0.75" header="0.3" footer="0.3"/>
  <pageSetup paperSize="9"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Info</vt:lpstr>
      <vt:lpstr>1. key ratios</vt:lpstr>
      <vt:lpstr>2. RC</vt:lpstr>
      <vt:lpstr>3. 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Instruction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2022-07-22T06:04:04Z</dcterms:modified>
</cp:coreProperties>
</file>